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ocuments 2021\NSC- 2021\AGM\membership\paid up members\"/>
    </mc:Choice>
  </mc:AlternateContent>
  <bookViews>
    <workbookView xWindow="0" yWindow="0" windowWidth="19200" windowHeight="6930" tabRatio="824" firstSheet="28" activeTab="33"/>
  </bookViews>
  <sheets>
    <sheet name="BUDGETED I&amp;E STATEMENT " sheetId="41" state="hidden" r:id="rId1"/>
    <sheet name="I&amp;E STATEMENT" sheetId="45" state="hidden" r:id="rId2"/>
    <sheet name="SUMM OF TRANSFERS FROM CD" sheetId="44" state="hidden" r:id="rId3"/>
    <sheet name="CU.ASSET REGESTER" sheetId="46" state="hidden" r:id="rId4"/>
    <sheet name="SALARY CONTROL AC" sheetId="43" state="hidden" r:id="rId5"/>
    <sheet name="Jan2015" sheetId="17" state="hidden" r:id="rId6"/>
    <sheet name="Feb15" sheetId="24" state="hidden" r:id="rId7"/>
    <sheet name="Mar15" sheetId="21" state="hidden" r:id="rId8"/>
    <sheet name="April 14" sheetId="52" state="hidden" r:id="rId9"/>
    <sheet name="May 14" sheetId="51" state="hidden" r:id="rId10"/>
    <sheet name="June 14" sheetId="54" state="hidden" r:id="rId11"/>
    <sheet name="July 14" sheetId="55" state="hidden" r:id="rId12"/>
    <sheet name="Aug 14" sheetId="57" state="hidden" r:id="rId13"/>
    <sheet name="Nov 14" sheetId="62" state="hidden" r:id="rId14"/>
    <sheet name="Dec 14" sheetId="63" state="hidden" r:id="rId15"/>
    <sheet name="April15" sheetId="66" state="hidden" r:id="rId16"/>
    <sheet name="May 15" sheetId="67" state="hidden" r:id="rId17"/>
    <sheet name="JUNE 15" sheetId="68" state="hidden" r:id="rId18"/>
    <sheet name="JULY 15" sheetId="69" state="hidden" r:id="rId19"/>
    <sheet name="AUG 15" sheetId="70" state="hidden" r:id="rId20"/>
    <sheet name="Sept 15" sheetId="60" state="hidden" r:id="rId21"/>
    <sheet name="Oct 15" sheetId="72" state="hidden" r:id="rId22"/>
    <sheet name="Nov 15" sheetId="73" state="hidden" r:id="rId23"/>
    <sheet name="Dec 15" sheetId="71" state="hidden" r:id="rId24"/>
    <sheet name="RECONCIL SUMM " sheetId="49" state="hidden" r:id="rId25"/>
    <sheet name="CREDITORS AC" sheetId="50" state="hidden" r:id="rId26"/>
    <sheet name="CU CASH ANALYSIS" sheetId="58" state="hidden" r:id="rId27"/>
    <sheet name="CONSOL MEMBER SHEET" sheetId="74" state="hidden" r:id="rId28"/>
    <sheet name="NATIONAL " sheetId="82" r:id="rId29"/>
    <sheet name="NORTH" sheetId="75" r:id="rId30"/>
    <sheet name="WEST" sheetId="77" r:id="rId31"/>
    <sheet name="CENTRAL" sheetId="78" r:id="rId32"/>
    <sheet name="EAST" sheetId="79" r:id="rId33"/>
    <sheet name="SUMMARY" sheetId="80" r:id="rId34"/>
    <sheet name="MEMBERS" sheetId="83" r:id="rId35"/>
    <sheet name="Sheet1" sheetId="84" state="hidden" r:id="rId36"/>
    <sheet name="central allan temperate" sheetId="85" state="hidden" r:id="rId37"/>
  </sheets>
  <definedNames>
    <definedName name="_xlnm.Print_Area" localSheetId="5">'Jan2015'!#REF!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3" i="77" l="1"/>
  <c r="E72" i="77"/>
  <c r="H34" i="80"/>
  <c r="D84" i="79"/>
  <c r="C84" i="79"/>
  <c r="E83" i="79"/>
  <c r="E82" i="79"/>
  <c r="E84" i="79" l="1"/>
  <c r="H36" i="80"/>
  <c r="U58" i="78" l="1"/>
  <c r="U59" i="78"/>
  <c r="T58" i="78"/>
  <c r="V58" i="78" s="1"/>
  <c r="D40" i="85"/>
  <c r="G30" i="85"/>
  <c r="G26" i="85"/>
  <c r="A14" i="85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A40" i="85" s="1"/>
  <c r="A41" i="85" s="1"/>
  <c r="A42" i="85" s="1"/>
  <c r="A43" i="85" s="1"/>
  <c r="A44" i="85" s="1"/>
  <c r="A5" i="85"/>
  <c r="A6" i="85" s="1"/>
  <c r="A7" i="85" s="1"/>
  <c r="A8" i="85" s="1"/>
  <c r="A9" i="85" s="1"/>
  <c r="A10" i="85" s="1"/>
  <c r="U5" i="82" l="1"/>
  <c r="U6" i="82"/>
  <c r="U7" i="82"/>
  <c r="U8" i="82"/>
  <c r="U9" i="82"/>
  <c r="U10" i="82"/>
  <c r="U11" i="82"/>
  <c r="U12" i="82"/>
  <c r="U13" i="82"/>
  <c r="U14" i="82"/>
  <c r="U15" i="82"/>
  <c r="U16" i="82"/>
  <c r="U17" i="82"/>
  <c r="U18" i="82"/>
  <c r="U19" i="82"/>
  <c r="U4" i="82"/>
  <c r="T5" i="82"/>
  <c r="T6" i="82"/>
  <c r="T7" i="82"/>
  <c r="T8" i="82"/>
  <c r="T9" i="82"/>
  <c r="T10" i="82"/>
  <c r="T11" i="82"/>
  <c r="T12" i="82"/>
  <c r="T13" i="82"/>
  <c r="T14" i="82"/>
  <c r="T15" i="82"/>
  <c r="T16" i="82"/>
  <c r="T17" i="82"/>
  <c r="T18" i="82"/>
  <c r="T19" i="82"/>
  <c r="T4" i="82"/>
  <c r="H44" i="80" l="1"/>
  <c r="H45" i="80"/>
  <c r="U25" i="79"/>
  <c r="U26" i="79"/>
  <c r="U27" i="79"/>
  <c r="U28" i="79"/>
  <c r="U29" i="79"/>
  <c r="U30" i="79"/>
  <c r="U31" i="79"/>
  <c r="U32" i="79"/>
  <c r="U33" i="79"/>
  <c r="U34" i="79"/>
  <c r="U35" i="79"/>
  <c r="U36" i="79"/>
  <c r="U37" i="79"/>
  <c r="U38" i="79"/>
  <c r="U39" i="79"/>
  <c r="U40" i="79"/>
  <c r="U41" i="79"/>
  <c r="U42" i="79"/>
  <c r="U43" i="79"/>
  <c r="U44" i="79"/>
  <c r="U45" i="79"/>
  <c r="U46" i="79"/>
  <c r="U47" i="79"/>
  <c r="U48" i="79"/>
  <c r="U49" i="79"/>
  <c r="U50" i="79"/>
  <c r="U51" i="79"/>
  <c r="U52" i="79"/>
  <c r="U53" i="79"/>
  <c r="U54" i="79"/>
  <c r="U55" i="79"/>
  <c r="U56" i="79"/>
  <c r="U57" i="79"/>
  <c r="U58" i="79"/>
  <c r="U59" i="79"/>
  <c r="U60" i="79"/>
  <c r="U61" i="79"/>
  <c r="U62" i="79"/>
  <c r="U63" i="79"/>
  <c r="U64" i="79"/>
  <c r="U65" i="79"/>
  <c r="U66" i="79"/>
  <c r="U67" i="79"/>
  <c r="U68" i="79"/>
  <c r="U69" i="79"/>
  <c r="U70" i="79"/>
  <c r="U71" i="79"/>
  <c r="U72" i="79"/>
  <c r="U73" i="79"/>
  <c r="U74" i="79"/>
  <c r="U75" i="79"/>
  <c r="T25" i="79"/>
  <c r="T26" i="79"/>
  <c r="T27" i="79"/>
  <c r="T28" i="79"/>
  <c r="T29" i="79"/>
  <c r="T30" i="79"/>
  <c r="T31" i="79"/>
  <c r="T32" i="79"/>
  <c r="T33" i="79"/>
  <c r="T34" i="79"/>
  <c r="T35" i="79"/>
  <c r="T36" i="79"/>
  <c r="T37" i="79"/>
  <c r="T38" i="79"/>
  <c r="T39" i="79"/>
  <c r="T40" i="79"/>
  <c r="T41" i="79"/>
  <c r="T42" i="79"/>
  <c r="T43" i="79"/>
  <c r="T44" i="79"/>
  <c r="T45" i="79"/>
  <c r="T46" i="79"/>
  <c r="T47" i="79"/>
  <c r="T48" i="79"/>
  <c r="T49" i="79"/>
  <c r="T50" i="79"/>
  <c r="T51" i="79"/>
  <c r="T52" i="79"/>
  <c r="T53" i="79"/>
  <c r="T54" i="79"/>
  <c r="T55" i="79"/>
  <c r="T56" i="79"/>
  <c r="T57" i="79"/>
  <c r="T58" i="79"/>
  <c r="T59" i="79"/>
  <c r="T60" i="79"/>
  <c r="T61" i="79"/>
  <c r="T62" i="79"/>
  <c r="T63" i="79"/>
  <c r="T64" i="79"/>
  <c r="T65" i="79"/>
  <c r="T66" i="79"/>
  <c r="T67" i="79"/>
  <c r="T68" i="79"/>
  <c r="T69" i="79"/>
  <c r="T70" i="79"/>
  <c r="T71" i="79"/>
  <c r="T72" i="79"/>
  <c r="T73" i="79"/>
  <c r="T74" i="79"/>
  <c r="T75" i="79"/>
  <c r="U24" i="79"/>
  <c r="T24" i="79"/>
  <c r="U5" i="79"/>
  <c r="U6" i="79"/>
  <c r="U7" i="79"/>
  <c r="U8" i="79"/>
  <c r="U9" i="79"/>
  <c r="U10" i="79"/>
  <c r="U11" i="79"/>
  <c r="U12" i="79"/>
  <c r="U13" i="79"/>
  <c r="U14" i="79"/>
  <c r="U15" i="79"/>
  <c r="U16" i="79"/>
  <c r="U17" i="79"/>
  <c r="U4" i="79"/>
  <c r="T5" i="79"/>
  <c r="T6" i="79"/>
  <c r="T7" i="79"/>
  <c r="T8" i="79"/>
  <c r="T9" i="79"/>
  <c r="T10" i="79"/>
  <c r="T11" i="79"/>
  <c r="T12" i="79"/>
  <c r="T13" i="79"/>
  <c r="T14" i="79"/>
  <c r="T15" i="79"/>
  <c r="T16" i="79"/>
  <c r="T17" i="79"/>
  <c r="T4" i="79"/>
  <c r="R18" i="79"/>
  <c r="R78" i="79" s="1"/>
  <c r="S18" i="79"/>
  <c r="R76" i="79"/>
  <c r="S76" i="79"/>
  <c r="R20" i="78"/>
  <c r="S20" i="78"/>
  <c r="R20" i="82"/>
  <c r="S20" i="82"/>
  <c r="R23" i="82" s="1"/>
  <c r="U27" i="78"/>
  <c r="U29" i="78"/>
  <c r="U30" i="78"/>
  <c r="U32" i="78"/>
  <c r="U33" i="78"/>
  <c r="U34" i="78"/>
  <c r="U35" i="78"/>
  <c r="U36" i="78"/>
  <c r="U37" i="78"/>
  <c r="U38" i="78"/>
  <c r="U39" i="78"/>
  <c r="U40" i="78"/>
  <c r="U41" i="78"/>
  <c r="U42" i="78"/>
  <c r="U43" i="78"/>
  <c r="U44" i="78"/>
  <c r="U45" i="78"/>
  <c r="U46" i="78"/>
  <c r="U47" i="78"/>
  <c r="U48" i="78"/>
  <c r="U49" i="78"/>
  <c r="U50" i="78"/>
  <c r="U51" i="78"/>
  <c r="U52" i="78"/>
  <c r="U53" i="78"/>
  <c r="U54" i="78"/>
  <c r="U55" i="78"/>
  <c r="U56" i="78"/>
  <c r="U57" i="78"/>
  <c r="T27" i="78"/>
  <c r="T28" i="78"/>
  <c r="T29" i="78"/>
  <c r="T30" i="78"/>
  <c r="T31" i="78"/>
  <c r="T32" i="78"/>
  <c r="T33" i="78"/>
  <c r="T34" i="78"/>
  <c r="T35" i="78"/>
  <c r="T36" i="78"/>
  <c r="T37" i="78"/>
  <c r="T38" i="78"/>
  <c r="T39" i="78"/>
  <c r="T40" i="78"/>
  <c r="T41" i="78"/>
  <c r="T42" i="78"/>
  <c r="T43" i="78"/>
  <c r="T44" i="78"/>
  <c r="T45" i="78"/>
  <c r="T46" i="78"/>
  <c r="T47" i="78"/>
  <c r="T48" i="78"/>
  <c r="T49" i="78"/>
  <c r="T50" i="78"/>
  <c r="T51" i="78"/>
  <c r="T52" i="78"/>
  <c r="T53" i="78"/>
  <c r="T54" i="78"/>
  <c r="T55" i="78"/>
  <c r="T56" i="78"/>
  <c r="T57" i="78"/>
  <c r="V57" i="78" s="1"/>
  <c r="T59" i="78"/>
  <c r="V59" i="78" s="1"/>
  <c r="T26" i="78"/>
  <c r="U5" i="78"/>
  <c r="U6" i="78"/>
  <c r="U8" i="78"/>
  <c r="U9" i="78"/>
  <c r="U10" i="78"/>
  <c r="U11" i="78"/>
  <c r="U12" i="78"/>
  <c r="U13" i="78"/>
  <c r="U14" i="78"/>
  <c r="U15" i="78"/>
  <c r="U16" i="78"/>
  <c r="U17" i="78"/>
  <c r="U18" i="78"/>
  <c r="U19" i="78"/>
  <c r="U4" i="78"/>
  <c r="T5" i="78"/>
  <c r="T20" i="78" s="1"/>
  <c r="T6" i="78"/>
  <c r="T7" i="78"/>
  <c r="T8" i="78"/>
  <c r="T9" i="78"/>
  <c r="T10" i="78"/>
  <c r="T11" i="78"/>
  <c r="T12" i="78"/>
  <c r="T13" i="78"/>
  <c r="T14" i="78"/>
  <c r="T15" i="78"/>
  <c r="T16" i="78"/>
  <c r="T17" i="78"/>
  <c r="T18" i="78"/>
  <c r="T19" i="78"/>
  <c r="T4" i="78"/>
  <c r="U26" i="77"/>
  <c r="U27" i="77"/>
  <c r="U28" i="77"/>
  <c r="U29" i="77"/>
  <c r="U30" i="77"/>
  <c r="U31" i="77"/>
  <c r="U32" i="77"/>
  <c r="U33" i="77"/>
  <c r="U34" i="77"/>
  <c r="U35" i="77"/>
  <c r="U36" i="77"/>
  <c r="U37" i="77"/>
  <c r="U38" i="77"/>
  <c r="U39" i="77"/>
  <c r="U40" i="77"/>
  <c r="U41" i="77"/>
  <c r="U42" i="77"/>
  <c r="U43" i="77"/>
  <c r="U44" i="77"/>
  <c r="U45" i="77"/>
  <c r="U46" i="77"/>
  <c r="U47" i="77"/>
  <c r="U48" i="77"/>
  <c r="U49" i="77"/>
  <c r="U50" i="77"/>
  <c r="U51" i="77"/>
  <c r="U52" i="77"/>
  <c r="U53" i="77"/>
  <c r="U54" i="77"/>
  <c r="U55" i="77"/>
  <c r="U56" i="77"/>
  <c r="U57" i="77"/>
  <c r="U58" i="77"/>
  <c r="U59" i="77"/>
  <c r="U60" i="77"/>
  <c r="U61" i="77"/>
  <c r="U62" i="77"/>
  <c r="U63" i="77"/>
  <c r="U64" i="77"/>
  <c r="U65" i="77"/>
  <c r="U66" i="77"/>
  <c r="T26" i="77"/>
  <c r="T27" i="77"/>
  <c r="T28" i="77"/>
  <c r="T29" i="77"/>
  <c r="T30" i="77"/>
  <c r="T31" i="77"/>
  <c r="T32" i="77"/>
  <c r="T33" i="77"/>
  <c r="T34" i="77"/>
  <c r="T35" i="77"/>
  <c r="T36" i="77"/>
  <c r="T37" i="77"/>
  <c r="T38" i="77"/>
  <c r="T39" i="77"/>
  <c r="T40" i="77"/>
  <c r="T41" i="77"/>
  <c r="T42" i="77"/>
  <c r="T43" i="77"/>
  <c r="T44" i="77"/>
  <c r="T45" i="77"/>
  <c r="T46" i="77"/>
  <c r="T47" i="77"/>
  <c r="T48" i="77"/>
  <c r="T49" i="77"/>
  <c r="T50" i="77"/>
  <c r="T51" i="77"/>
  <c r="T52" i="77"/>
  <c r="T53" i="77"/>
  <c r="T54" i="77"/>
  <c r="T55" i="77"/>
  <c r="T56" i="77"/>
  <c r="T57" i="77"/>
  <c r="T58" i="77"/>
  <c r="T59" i="77"/>
  <c r="T60" i="77"/>
  <c r="T61" i="77"/>
  <c r="T62" i="77"/>
  <c r="T63" i="77"/>
  <c r="T64" i="77"/>
  <c r="T65" i="77"/>
  <c r="T66" i="77"/>
  <c r="U25" i="77"/>
  <c r="T25" i="77"/>
  <c r="U5" i="77"/>
  <c r="U6" i="77"/>
  <c r="U7" i="77"/>
  <c r="U8" i="77"/>
  <c r="U9" i="77"/>
  <c r="U10" i="77"/>
  <c r="U11" i="77"/>
  <c r="U12" i="77"/>
  <c r="U13" i="77"/>
  <c r="U14" i="77"/>
  <c r="U15" i="77"/>
  <c r="U16" i="77"/>
  <c r="U17" i="77"/>
  <c r="U18" i="77"/>
  <c r="U4" i="77"/>
  <c r="T18" i="77"/>
  <c r="T17" i="77"/>
  <c r="T16" i="77"/>
  <c r="T15" i="77"/>
  <c r="T14" i="77"/>
  <c r="T13" i="77"/>
  <c r="T12" i="77"/>
  <c r="T11" i="77"/>
  <c r="T10" i="77"/>
  <c r="T9" i="77"/>
  <c r="T8" i="77"/>
  <c r="T7" i="77"/>
  <c r="T6" i="77"/>
  <c r="T5" i="77"/>
  <c r="T4" i="77"/>
  <c r="U16" i="75"/>
  <c r="U17" i="75"/>
  <c r="U18" i="75"/>
  <c r="U19" i="75"/>
  <c r="U20" i="75"/>
  <c r="U21" i="75"/>
  <c r="U22" i="75"/>
  <c r="U23" i="75"/>
  <c r="U24" i="75"/>
  <c r="U25" i="75"/>
  <c r="U26" i="75"/>
  <c r="U27" i="75"/>
  <c r="U28" i="75"/>
  <c r="U29" i="75"/>
  <c r="U30" i="75"/>
  <c r="U31" i="75"/>
  <c r="U32" i="75"/>
  <c r="U33" i="75"/>
  <c r="U34" i="75"/>
  <c r="U35" i="75"/>
  <c r="U36" i="75"/>
  <c r="U37" i="75"/>
  <c r="U38" i="75"/>
  <c r="U39" i="75"/>
  <c r="U40" i="75"/>
  <c r="U41" i="75"/>
  <c r="U42" i="75"/>
  <c r="U43" i="75"/>
  <c r="U44" i="75"/>
  <c r="U45" i="75"/>
  <c r="U46" i="75"/>
  <c r="U47" i="75"/>
  <c r="U48" i="75"/>
  <c r="U49" i="75"/>
  <c r="U15" i="75"/>
  <c r="T16" i="75"/>
  <c r="T17" i="75"/>
  <c r="T18" i="75"/>
  <c r="T19" i="75"/>
  <c r="T20" i="75"/>
  <c r="T21" i="75"/>
  <c r="T22" i="75"/>
  <c r="T23" i="75"/>
  <c r="T24" i="75"/>
  <c r="T25" i="75"/>
  <c r="T26" i="75"/>
  <c r="T27" i="75"/>
  <c r="T28" i="75"/>
  <c r="T29" i="75"/>
  <c r="T30" i="75"/>
  <c r="T31" i="75"/>
  <c r="T32" i="75"/>
  <c r="T33" i="75"/>
  <c r="T34" i="75"/>
  <c r="T35" i="75"/>
  <c r="T36" i="75"/>
  <c r="T37" i="75"/>
  <c r="T38" i="75"/>
  <c r="T39" i="75"/>
  <c r="T40" i="75"/>
  <c r="T41" i="75"/>
  <c r="T42" i="75"/>
  <c r="T43" i="75"/>
  <c r="T44" i="75"/>
  <c r="T45" i="75"/>
  <c r="T46" i="75"/>
  <c r="T47" i="75"/>
  <c r="T48" i="75"/>
  <c r="T49" i="75"/>
  <c r="T15" i="75"/>
  <c r="U4" i="75"/>
  <c r="U5" i="75"/>
  <c r="U6" i="75"/>
  <c r="U7" i="75"/>
  <c r="U8" i="75"/>
  <c r="U3" i="75"/>
  <c r="T4" i="75"/>
  <c r="T5" i="75"/>
  <c r="T6" i="75"/>
  <c r="T7" i="75"/>
  <c r="T8" i="75"/>
  <c r="T3" i="75"/>
  <c r="H46" i="80" l="1"/>
  <c r="S78" i="79"/>
  <c r="R81" i="79" s="1"/>
  <c r="R24" i="82" s="1"/>
  <c r="D74" i="77" l="1"/>
  <c r="C74" i="77"/>
  <c r="E74" i="77" s="1"/>
  <c r="P20" i="82"/>
  <c r="Q23" i="82" s="1"/>
  <c r="Q20" i="82"/>
  <c r="T20" i="82"/>
  <c r="W76" i="79"/>
  <c r="Q76" i="79"/>
  <c r="P76" i="79"/>
  <c r="O76" i="79"/>
  <c r="N76" i="79"/>
  <c r="M76" i="79"/>
  <c r="L76" i="79"/>
  <c r="K76" i="79"/>
  <c r="J76" i="79"/>
  <c r="I76" i="79"/>
  <c r="H76" i="79"/>
  <c r="G76" i="79"/>
  <c r="F76" i="79"/>
  <c r="V75" i="79"/>
  <c r="V74" i="79"/>
  <c r="V72" i="79"/>
  <c r="V71" i="79"/>
  <c r="V70" i="79"/>
  <c r="V69" i="79"/>
  <c r="V68" i="79"/>
  <c r="V67" i="79"/>
  <c r="V66" i="79"/>
  <c r="V65" i="79"/>
  <c r="V64" i="79"/>
  <c r="V63" i="79"/>
  <c r="V62" i="79"/>
  <c r="V61" i="79"/>
  <c r="V60" i="79"/>
  <c r="V59" i="79"/>
  <c r="V58" i="79"/>
  <c r="V57" i="79"/>
  <c r="V56" i="79"/>
  <c r="V55" i="79"/>
  <c r="V54" i="79"/>
  <c r="V53" i="79"/>
  <c r="V52" i="79"/>
  <c r="V51" i="79"/>
  <c r="V50" i="79"/>
  <c r="V49" i="79"/>
  <c r="V48" i="79"/>
  <c r="V47" i="79"/>
  <c r="V46" i="79"/>
  <c r="V45" i="79"/>
  <c r="V44" i="79"/>
  <c r="V43" i="79"/>
  <c r="V42" i="79"/>
  <c r="V41" i="79"/>
  <c r="V40" i="79"/>
  <c r="V39" i="79"/>
  <c r="V38" i="79"/>
  <c r="V37" i="79"/>
  <c r="V36" i="79"/>
  <c r="V35" i="79"/>
  <c r="V34" i="79"/>
  <c r="V33" i="79"/>
  <c r="V32" i="79"/>
  <c r="V31" i="79"/>
  <c r="V30" i="79"/>
  <c r="V29" i="79"/>
  <c r="V28" i="79"/>
  <c r="V27" i="79"/>
  <c r="V26" i="79"/>
  <c r="U76" i="79"/>
  <c r="T76" i="79"/>
  <c r="V24" i="79"/>
  <c r="Q18" i="79"/>
  <c r="P18" i="79"/>
  <c r="O18" i="79"/>
  <c r="AC5" i="79" s="1"/>
  <c r="N18" i="79"/>
  <c r="M18" i="79"/>
  <c r="L18" i="79"/>
  <c r="AD5" i="79" s="1"/>
  <c r="K18" i="79"/>
  <c r="J18" i="79"/>
  <c r="I18" i="79"/>
  <c r="H18" i="79"/>
  <c r="G18" i="79"/>
  <c r="F18" i="79"/>
  <c r="V17" i="79"/>
  <c r="V16" i="79"/>
  <c r="V15" i="79"/>
  <c r="V14" i="79"/>
  <c r="V13" i="79"/>
  <c r="V12" i="79"/>
  <c r="V11" i="79"/>
  <c r="V10" i="79"/>
  <c r="V9" i="79"/>
  <c r="V8" i="79"/>
  <c r="V7" i="79"/>
  <c r="V6" i="79"/>
  <c r="V5" i="79"/>
  <c r="U18" i="79"/>
  <c r="V4" i="79"/>
  <c r="AE3" i="79"/>
  <c r="AD3" i="79"/>
  <c r="AC3" i="79"/>
  <c r="AB3" i="79"/>
  <c r="L78" i="79" l="1"/>
  <c r="M78" i="79"/>
  <c r="F78" i="79"/>
  <c r="AE5" i="79"/>
  <c r="G78" i="79"/>
  <c r="J78" i="79"/>
  <c r="K78" i="79"/>
  <c r="AC9" i="79"/>
  <c r="O78" i="79"/>
  <c r="H78" i="79"/>
  <c r="P78" i="79"/>
  <c r="I78" i="79"/>
  <c r="Q78" i="79"/>
  <c r="U78" i="79"/>
  <c r="AB5" i="79"/>
  <c r="AC8" i="79" s="1"/>
  <c r="AC11" i="79" s="1"/>
  <c r="T18" i="79"/>
  <c r="V18" i="79" s="1"/>
  <c r="V25" i="79"/>
  <c r="V76" i="79" s="1"/>
  <c r="N78" i="79"/>
  <c r="O81" i="79" s="1"/>
  <c r="Q81" i="79" l="1"/>
  <c r="Q24" i="82" s="1"/>
  <c r="M81" i="79"/>
  <c r="V78" i="79"/>
  <c r="Z5" i="79"/>
  <c r="T78" i="79"/>
  <c r="AA5" i="79" s="1"/>
  <c r="C45" i="80" l="1"/>
  <c r="C35" i="80"/>
  <c r="AC7" i="79"/>
  <c r="AC10" i="79" s="1"/>
  <c r="C16" i="80" s="1"/>
  <c r="AC13" i="79" l="1"/>
  <c r="C25" i="80" s="1"/>
  <c r="D65" i="75"/>
  <c r="C65" i="75"/>
  <c r="E64" i="75"/>
  <c r="E63" i="75"/>
  <c r="W57" i="75"/>
  <c r="S57" i="75"/>
  <c r="R57" i="75"/>
  <c r="R59" i="75" s="1"/>
  <c r="Q57" i="75"/>
  <c r="P57" i="75"/>
  <c r="O57" i="75"/>
  <c r="N57" i="75"/>
  <c r="M57" i="75"/>
  <c r="L57" i="75"/>
  <c r="L59" i="75" s="1"/>
  <c r="K57" i="75"/>
  <c r="K59" i="75" s="1"/>
  <c r="J57" i="75"/>
  <c r="J59" i="75" s="1"/>
  <c r="I57" i="75"/>
  <c r="H57" i="75"/>
  <c r="G57" i="75"/>
  <c r="F57" i="75"/>
  <c r="U56" i="75"/>
  <c r="T56" i="75"/>
  <c r="V56" i="75" s="1"/>
  <c r="U55" i="75"/>
  <c r="V55" i="75" s="1"/>
  <c r="U54" i="75"/>
  <c r="V54" i="75" s="1"/>
  <c r="U53" i="75"/>
  <c r="V53" i="75" s="1"/>
  <c r="U52" i="75"/>
  <c r="V52" i="75" s="1"/>
  <c r="U51" i="75"/>
  <c r="T51" i="75"/>
  <c r="V51" i="75" s="1"/>
  <c r="U50" i="75"/>
  <c r="T50" i="75"/>
  <c r="V49" i="75"/>
  <c r="V48" i="75"/>
  <c r="V47" i="75"/>
  <c r="V46" i="75"/>
  <c r="V45" i="75"/>
  <c r="V44" i="75"/>
  <c r="V43" i="75"/>
  <c r="V42" i="75"/>
  <c r="V41" i="75"/>
  <c r="V40" i="75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V23" i="75"/>
  <c r="V22" i="75"/>
  <c r="V21" i="75"/>
  <c r="V20" i="75"/>
  <c r="V19" i="75"/>
  <c r="V18" i="75"/>
  <c r="V17" i="75"/>
  <c r="V16" i="75"/>
  <c r="V15" i="75"/>
  <c r="T9" i="75"/>
  <c r="S9" i="75"/>
  <c r="R9" i="75"/>
  <c r="Q9" i="75"/>
  <c r="P9" i="75"/>
  <c r="O9" i="75"/>
  <c r="Z4" i="75" s="1"/>
  <c r="N9" i="75"/>
  <c r="M9" i="75"/>
  <c r="L9" i="75"/>
  <c r="K9" i="75"/>
  <c r="J9" i="75"/>
  <c r="I9" i="75"/>
  <c r="H9" i="75"/>
  <c r="G9" i="75"/>
  <c r="F9" i="75"/>
  <c r="W8" i="75"/>
  <c r="V8" i="75"/>
  <c r="V7" i="75"/>
  <c r="V6" i="75"/>
  <c r="V5" i="75"/>
  <c r="V4" i="75"/>
  <c r="U9" i="75"/>
  <c r="AB2" i="75"/>
  <c r="AA2" i="75"/>
  <c r="Z2" i="75"/>
  <c r="Y2" i="75"/>
  <c r="F59" i="75" l="1"/>
  <c r="N59" i="75"/>
  <c r="H59" i="75"/>
  <c r="P59" i="75"/>
  <c r="I59" i="75"/>
  <c r="V50" i="75"/>
  <c r="V57" i="75" s="1"/>
  <c r="V59" i="75" s="1"/>
  <c r="AA4" i="75"/>
  <c r="Y4" i="75"/>
  <c r="Z6" i="75" s="1"/>
  <c r="C13" i="80" s="1"/>
  <c r="U57" i="75"/>
  <c r="U59" i="75" s="1"/>
  <c r="AB4" i="75"/>
  <c r="Z7" i="75" s="1"/>
  <c r="T57" i="75"/>
  <c r="T59" i="75" s="1"/>
  <c r="E65" i="75"/>
  <c r="S59" i="75"/>
  <c r="R62" i="75" s="1"/>
  <c r="R27" i="82" s="1"/>
  <c r="O59" i="75"/>
  <c r="N62" i="75" s="1"/>
  <c r="Q59" i="75"/>
  <c r="P62" i="75" s="1"/>
  <c r="Q27" i="82" s="1"/>
  <c r="V3" i="75"/>
  <c r="V9" i="75"/>
  <c r="M59" i="75"/>
  <c r="M62" i="75" s="1"/>
  <c r="Z10" i="75" l="1"/>
  <c r="C22" i="80" s="1"/>
  <c r="N64" i="75"/>
  <c r="C32" i="80"/>
  <c r="C42" i="80"/>
  <c r="D69" i="78"/>
  <c r="C69" i="78"/>
  <c r="E68" i="78"/>
  <c r="E67" i="78"/>
  <c r="W60" i="78"/>
  <c r="S60" i="78"/>
  <c r="S62" i="78" s="1"/>
  <c r="R60" i="78"/>
  <c r="R62" i="78" s="1"/>
  <c r="P60" i="78"/>
  <c r="P62" i="78" s="1"/>
  <c r="N60" i="78"/>
  <c r="N62" i="78" s="1"/>
  <c r="M60" i="78"/>
  <c r="L60" i="78"/>
  <c r="K60" i="78"/>
  <c r="J60" i="78"/>
  <c r="I60" i="78"/>
  <c r="I62" i="78" s="1"/>
  <c r="H60" i="78"/>
  <c r="H62" i="78" s="1"/>
  <c r="G60" i="78"/>
  <c r="G62" i="78" s="1"/>
  <c r="F60" i="78"/>
  <c r="F62" i="78" s="1"/>
  <c r="V56" i="78"/>
  <c r="V55" i="78"/>
  <c r="V54" i="78"/>
  <c r="V53" i="78"/>
  <c r="V52" i="78"/>
  <c r="V51" i="78"/>
  <c r="V50" i="78"/>
  <c r="V49" i="78"/>
  <c r="V48" i="78"/>
  <c r="V47" i="78"/>
  <c r="V46" i="78"/>
  <c r="V45" i="78"/>
  <c r="V44" i="78"/>
  <c r="V43" i="78"/>
  <c r="V42" i="78"/>
  <c r="V41" i="78"/>
  <c r="V40" i="78"/>
  <c r="V39" i="78"/>
  <c r="V38" i="78"/>
  <c r="V37" i="78"/>
  <c r="V36" i="78"/>
  <c r="V35" i="78"/>
  <c r="V34" i="78"/>
  <c r="V33" i="78"/>
  <c r="V32" i="78"/>
  <c r="Q31" i="78"/>
  <c r="U31" i="78" s="1"/>
  <c r="V31" i="78" s="1"/>
  <c r="V30" i="78"/>
  <c r="V29" i="78"/>
  <c r="V27" i="78"/>
  <c r="T60" i="78"/>
  <c r="O26" i="78"/>
  <c r="P20" i="78"/>
  <c r="O20" i="78"/>
  <c r="N20" i="78"/>
  <c r="M20" i="78"/>
  <c r="M62" i="78" s="1"/>
  <c r="L20" i="78"/>
  <c r="AD5" i="78" s="1"/>
  <c r="K20" i="78"/>
  <c r="J20" i="78"/>
  <c r="I20" i="78"/>
  <c r="H20" i="78"/>
  <c r="G20" i="78"/>
  <c r="F20" i="78"/>
  <c r="W19" i="78"/>
  <c r="V19" i="78"/>
  <c r="W18" i="78"/>
  <c r="W17" i="78"/>
  <c r="V17" i="78"/>
  <c r="W16" i="78"/>
  <c r="W15" i="78"/>
  <c r="V15" i="78"/>
  <c r="W14" i="78"/>
  <c r="W13" i="78"/>
  <c r="V13" i="78"/>
  <c r="W12" i="78"/>
  <c r="V11" i="78"/>
  <c r="V10" i="78"/>
  <c r="V9" i="78"/>
  <c r="V8" i="78"/>
  <c r="Q7" i="78"/>
  <c r="U7" i="78" s="1"/>
  <c r="V7" i="78" s="1"/>
  <c r="V6" i="78"/>
  <c r="V5" i="78"/>
  <c r="AE3" i="78"/>
  <c r="AD3" i="78"/>
  <c r="AC3" i="78"/>
  <c r="AB3" i="78"/>
  <c r="O60" i="78" l="1"/>
  <c r="AE5" i="78"/>
  <c r="J62" i="78"/>
  <c r="R65" i="78"/>
  <c r="R25" i="82" s="1"/>
  <c r="U20" i="78"/>
  <c r="V20" i="78" s="1"/>
  <c r="K62" i="78"/>
  <c r="AB5" i="78"/>
  <c r="AC8" i="78" s="1"/>
  <c r="Q20" i="78"/>
  <c r="E69" i="78"/>
  <c r="T62" i="78"/>
  <c r="AA5" i="78" s="1"/>
  <c r="L62" i="78"/>
  <c r="M65" i="78" s="1"/>
  <c r="V4" i="78"/>
  <c r="V12" i="78"/>
  <c r="V14" i="78"/>
  <c r="V16" i="78"/>
  <c r="V18" i="78"/>
  <c r="Q26" i="78"/>
  <c r="U26" i="78" s="1"/>
  <c r="O62" i="78" l="1"/>
  <c r="N65" i="78" s="1"/>
  <c r="AC5" i="78"/>
  <c r="AC10" i="78" s="1"/>
  <c r="AC22" i="78" s="1"/>
  <c r="V26" i="78"/>
  <c r="Q28" i="78"/>
  <c r="Q60" i="78"/>
  <c r="Q62" i="78" s="1"/>
  <c r="P65" i="78" s="1"/>
  <c r="Q25" i="82" s="1"/>
  <c r="U28" i="78" l="1"/>
  <c r="U60" i="78" s="1"/>
  <c r="U62" i="78" s="1"/>
  <c r="Z5" i="78" s="1"/>
  <c r="AC7" i="78" s="1"/>
  <c r="C15" i="80" s="1"/>
  <c r="AC20" i="78" l="1"/>
  <c r="AC24" i="78"/>
  <c r="C24" i="80" s="1"/>
  <c r="V28" i="78"/>
  <c r="V60" i="78" s="1"/>
  <c r="V62" i="78" s="1"/>
  <c r="C34" i="80"/>
  <c r="C44" i="80"/>
  <c r="V73" i="78"/>
  <c r="J69" i="77"/>
  <c r="W67" i="77"/>
  <c r="S67" i="77"/>
  <c r="R67" i="77"/>
  <c r="Q67" i="77"/>
  <c r="P67" i="77"/>
  <c r="P69" i="77" s="1"/>
  <c r="O67" i="77"/>
  <c r="O69" i="77" s="1"/>
  <c r="N67" i="77"/>
  <c r="N69" i="77" s="1"/>
  <c r="N71" i="77" s="1"/>
  <c r="M67" i="77"/>
  <c r="L67" i="77"/>
  <c r="K67" i="77"/>
  <c r="J67" i="77"/>
  <c r="I67" i="77"/>
  <c r="I69" i="77" s="1"/>
  <c r="H67" i="77"/>
  <c r="H69" i="77" s="1"/>
  <c r="G67" i="77"/>
  <c r="G69" i="77" s="1"/>
  <c r="F67" i="77"/>
  <c r="F69" i="77" s="1"/>
  <c r="V66" i="77"/>
  <c r="V65" i="77"/>
  <c r="V64" i="77"/>
  <c r="V63" i="77"/>
  <c r="V62" i="77"/>
  <c r="V61" i="77"/>
  <c r="V60" i="77"/>
  <c r="V59" i="77"/>
  <c r="V58" i="77"/>
  <c r="V57" i="77"/>
  <c r="V56" i="77"/>
  <c r="V55" i="77"/>
  <c r="V54" i="77"/>
  <c r="V53" i="77"/>
  <c r="V52" i="77"/>
  <c r="V51" i="77"/>
  <c r="V50" i="77"/>
  <c r="V49" i="77"/>
  <c r="V48" i="77"/>
  <c r="V47" i="77"/>
  <c r="V46" i="77"/>
  <c r="V45" i="77"/>
  <c r="V44" i="77"/>
  <c r="V43" i="77"/>
  <c r="V42" i="77"/>
  <c r="V41" i="77"/>
  <c r="V40" i="77"/>
  <c r="V39" i="77"/>
  <c r="V38" i="77"/>
  <c r="V37" i="77"/>
  <c r="V36" i="77"/>
  <c r="V35" i="77"/>
  <c r="V34" i="77"/>
  <c r="V33" i="77"/>
  <c r="V32" i="77"/>
  <c r="V31" i="77"/>
  <c r="V30" i="77"/>
  <c r="V29" i="77"/>
  <c r="V28" i="77"/>
  <c r="V27" i="77"/>
  <c r="U67" i="77"/>
  <c r="T67" i="77"/>
  <c r="V25" i="77"/>
  <c r="U19" i="77"/>
  <c r="T19" i="77"/>
  <c r="S19" i="77"/>
  <c r="R19" i="77"/>
  <c r="R69" i="77" s="1"/>
  <c r="Q19" i="77"/>
  <c r="P19" i="77"/>
  <c r="O19" i="77"/>
  <c r="N19" i="77"/>
  <c r="M19" i="77"/>
  <c r="AA5" i="77" s="1"/>
  <c r="L19" i="77"/>
  <c r="AC5" i="77" s="1"/>
  <c r="K19" i="77"/>
  <c r="J19" i="77"/>
  <c r="I19" i="77"/>
  <c r="H19" i="77"/>
  <c r="G19" i="77"/>
  <c r="F19" i="77"/>
  <c r="W18" i="77"/>
  <c r="V18" i="77"/>
  <c r="W17" i="77"/>
  <c r="W16" i="77"/>
  <c r="V16" i="77"/>
  <c r="W15" i="77"/>
  <c r="W14" i="77"/>
  <c r="V14" i="77"/>
  <c r="W13" i="77"/>
  <c r="W12" i="77"/>
  <c r="V12" i="77"/>
  <c r="W11" i="77"/>
  <c r="W10" i="77"/>
  <c r="V10" i="77"/>
  <c r="W9" i="77"/>
  <c r="V8" i="77"/>
  <c r="V7" i="77"/>
  <c r="V6" i="77"/>
  <c r="V5" i="77"/>
  <c r="V4" i="77"/>
  <c r="AD3" i="77"/>
  <c r="AC3" i="77"/>
  <c r="AB3" i="77"/>
  <c r="AA3" i="77"/>
  <c r="D5" i="84"/>
  <c r="C5" i="84"/>
  <c r="E3" i="84"/>
  <c r="E5" i="84" s="1"/>
  <c r="AB5" i="77" l="1"/>
  <c r="AB9" i="77" s="1"/>
  <c r="AD5" i="77"/>
  <c r="K69" i="77"/>
  <c r="Q69" i="77"/>
  <c r="L69" i="77"/>
  <c r="M69" i="77"/>
  <c r="P71" i="77"/>
  <c r="Q26" i="82" s="1"/>
  <c r="Q28" i="82" s="1"/>
  <c r="Q31" i="82" s="1"/>
  <c r="S69" i="77"/>
  <c r="R71" i="77" s="1"/>
  <c r="R26" i="82" s="1"/>
  <c r="R28" i="82" s="1"/>
  <c r="V19" i="77"/>
  <c r="U69" i="77"/>
  <c r="Y5" i="77" s="1"/>
  <c r="T69" i="77"/>
  <c r="Z5" i="77" s="1"/>
  <c r="AB8" i="77"/>
  <c r="AB21" i="77" s="1"/>
  <c r="V26" i="77"/>
  <c r="V67" i="77" s="1"/>
  <c r="V9" i="77"/>
  <c r="V11" i="77"/>
  <c r="V13" i="77"/>
  <c r="V15" i="77"/>
  <c r="V17" i="77"/>
  <c r="V69" i="77" l="1"/>
  <c r="AB7" i="77"/>
  <c r="AB23" i="77" l="1"/>
  <c r="C23" i="80" s="1"/>
  <c r="C14" i="80"/>
  <c r="V73" i="77"/>
  <c r="C33" i="80"/>
  <c r="C43" i="80"/>
  <c r="E30" i="83"/>
  <c r="F30" i="83" s="1"/>
  <c r="E29" i="83"/>
  <c r="D30" i="83"/>
  <c r="D31" i="83" s="1"/>
  <c r="D29" i="83"/>
  <c r="E26" i="83"/>
  <c r="D26" i="83"/>
  <c r="F25" i="83"/>
  <c r="F24" i="83"/>
  <c r="E21" i="83"/>
  <c r="D21" i="83"/>
  <c r="F20" i="83"/>
  <c r="F21" i="83" s="1"/>
  <c r="F19" i="83"/>
  <c r="E16" i="83"/>
  <c r="D16" i="83"/>
  <c r="F14" i="83"/>
  <c r="F16" i="83"/>
  <c r="E11" i="83"/>
  <c r="D11" i="83"/>
  <c r="F10" i="83"/>
  <c r="F11" i="83" s="1"/>
  <c r="F9" i="83"/>
  <c r="E6" i="83"/>
  <c r="D6" i="83"/>
  <c r="F5" i="83"/>
  <c r="F4" i="83"/>
  <c r="F6" i="83"/>
  <c r="E24" i="82"/>
  <c r="E25" i="82" s="1"/>
  <c r="E23" i="82"/>
  <c r="D25" i="82"/>
  <c r="C25" i="82"/>
  <c r="H16" i="80"/>
  <c r="H25" i="80"/>
  <c r="AC5" i="82"/>
  <c r="AC3" i="82"/>
  <c r="AB3" i="82"/>
  <c r="AA3" i="82"/>
  <c r="Z3" i="82"/>
  <c r="L20" i="82"/>
  <c r="AB5" i="82" s="1"/>
  <c r="M20" i="82"/>
  <c r="Z5" i="82" s="1"/>
  <c r="W33" i="82"/>
  <c r="O20" i="82"/>
  <c r="AA5" i="82" s="1"/>
  <c r="N20" i="82"/>
  <c r="N23" i="82" s="1"/>
  <c r="K20" i="82"/>
  <c r="J20" i="82"/>
  <c r="I20" i="82"/>
  <c r="H20" i="82"/>
  <c r="G20" i="82"/>
  <c r="X5" i="82" s="1"/>
  <c r="F20" i="82"/>
  <c r="Y5" i="82" s="1"/>
  <c r="V18" i="82"/>
  <c r="V16" i="82"/>
  <c r="V15" i="82"/>
  <c r="V14" i="82"/>
  <c r="V11" i="82"/>
  <c r="V10" i="82"/>
  <c r="V8" i="82"/>
  <c r="V7" i="82"/>
  <c r="V6" i="82"/>
  <c r="U20" i="82"/>
  <c r="V4" i="82"/>
  <c r="O5" i="74"/>
  <c r="Q5" i="74" s="1"/>
  <c r="Q37" i="74" s="1"/>
  <c r="P5" i="74"/>
  <c r="V9" i="82"/>
  <c r="V19" i="82"/>
  <c r="V12" i="82"/>
  <c r="V13" i="82"/>
  <c r="V17" i="82"/>
  <c r="V5" i="82"/>
  <c r="P15" i="74"/>
  <c r="P12" i="74"/>
  <c r="O12" i="74"/>
  <c r="P6" i="74"/>
  <c r="P7" i="74"/>
  <c r="P8" i="74"/>
  <c r="P9" i="74"/>
  <c r="P10" i="74"/>
  <c r="P11" i="74"/>
  <c r="P13" i="74"/>
  <c r="P14" i="74"/>
  <c r="P37" i="74" s="1"/>
  <c r="P16" i="74"/>
  <c r="P17" i="74"/>
  <c r="P18" i="74"/>
  <c r="P19" i="74"/>
  <c r="P20" i="74"/>
  <c r="P21" i="74"/>
  <c r="P22" i="74"/>
  <c r="P23" i="74"/>
  <c r="P24" i="74"/>
  <c r="P25" i="74"/>
  <c r="P26" i="74"/>
  <c r="P27" i="74"/>
  <c r="P28" i="74"/>
  <c r="P29" i="74"/>
  <c r="P30" i="74"/>
  <c r="P31" i="74"/>
  <c r="Q31" i="74" s="1"/>
  <c r="P32" i="74"/>
  <c r="P33" i="74"/>
  <c r="P34" i="74"/>
  <c r="P35" i="74"/>
  <c r="P36" i="74"/>
  <c r="O6" i="74"/>
  <c r="O7" i="74"/>
  <c r="O37" i="74" s="1"/>
  <c r="O8" i="74"/>
  <c r="Q8" i="74" s="1"/>
  <c r="O9" i="74"/>
  <c r="Q9" i="74"/>
  <c r="O10" i="74"/>
  <c r="O11" i="74"/>
  <c r="O13" i="74"/>
  <c r="Q13" i="74"/>
  <c r="O14" i="74"/>
  <c r="Q14" i="74" s="1"/>
  <c r="O15" i="74"/>
  <c r="O16" i="74"/>
  <c r="Q16" i="74"/>
  <c r="O17" i="74"/>
  <c r="O18" i="74"/>
  <c r="Q18" i="74"/>
  <c r="O19" i="74"/>
  <c r="O20" i="74"/>
  <c r="Q20" i="74" s="1"/>
  <c r="O21" i="74"/>
  <c r="O22" i="74"/>
  <c r="Q22" i="74" s="1"/>
  <c r="O23" i="74"/>
  <c r="O24" i="74"/>
  <c r="Q24" i="74"/>
  <c r="O25" i="74"/>
  <c r="O26" i="74"/>
  <c r="Q26" i="74"/>
  <c r="O27" i="74"/>
  <c r="O28" i="74"/>
  <c r="Q28" i="74" s="1"/>
  <c r="O29" i="74"/>
  <c r="Q29" i="74" s="1"/>
  <c r="O30" i="74"/>
  <c r="Q30" i="74" s="1"/>
  <c r="O31" i="74"/>
  <c r="O32" i="74"/>
  <c r="Q32" i="74"/>
  <c r="O33" i="74"/>
  <c r="O34" i="74"/>
  <c r="Q34" i="74"/>
  <c r="O35" i="74"/>
  <c r="Q35" i="74" s="1"/>
  <c r="O36" i="74"/>
  <c r="Q36" i="74" s="1"/>
  <c r="R133" i="74"/>
  <c r="P65" i="74"/>
  <c r="P66" i="74"/>
  <c r="P67" i="74"/>
  <c r="L37" i="74"/>
  <c r="S5" i="74" s="1"/>
  <c r="M123" i="74"/>
  <c r="L123" i="74"/>
  <c r="U5" i="74" s="1"/>
  <c r="N37" i="74"/>
  <c r="O123" i="74"/>
  <c r="M37" i="74"/>
  <c r="V5" i="74" s="1"/>
  <c r="T8" i="74" s="1"/>
  <c r="N123" i="74"/>
  <c r="V3" i="74"/>
  <c r="T3" i="74"/>
  <c r="S3" i="74"/>
  <c r="P87" i="74"/>
  <c r="P88" i="74"/>
  <c r="P89" i="74"/>
  <c r="P90" i="74"/>
  <c r="P91" i="74"/>
  <c r="P92" i="74"/>
  <c r="P93" i="74"/>
  <c r="P94" i="74"/>
  <c r="P95" i="74"/>
  <c r="P96" i="74"/>
  <c r="P97" i="74"/>
  <c r="P98" i="74"/>
  <c r="P99" i="74"/>
  <c r="P100" i="74"/>
  <c r="H123" i="74"/>
  <c r="I123" i="74"/>
  <c r="J123" i="74"/>
  <c r="K123" i="74"/>
  <c r="G123" i="74"/>
  <c r="P115" i="74"/>
  <c r="P116" i="74"/>
  <c r="P117" i="74"/>
  <c r="P118" i="74"/>
  <c r="P119" i="74"/>
  <c r="P120" i="74"/>
  <c r="P121" i="74"/>
  <c r="P122" i="74"/>
  <c r="P44" i="74"/>
  <c r="P45" i="74"/>
  <c r="P123" i="74" s="1"/>
  <c r="R125" i="74" s="1"/>
  <c r="P46" i="74"/>
  <c r="P47" i="74"/>
  <c r="P48" i="74"/>
  <c r="P49" i="74"/>
  <c r="P50" i="74"/>
  <c r="P51" i="74"/>
  <c r="P52" i="74"/>
  <c r="P53" i="74"/>
  <c r="P54" i="74"/>
  <c r="P55" i="74"/>
  <c r="P56" i="74"/>
  <c r="P57" i="74"/>
  <c r="P58" i="74"/>
  <c r="P59" i="74"/>
  <c r="P60" i="74"/>
  <c r="P61" i="74"/>
  <c r="P62" i="74"/>
  <c r="P63" i="74"/>
  <c r="P64" i="74"/>
  <c r="P68" i="74"/>
  <c r="P69" i="74"/>
  <c r="P70" i="74"/>
  <c r="P71" i="74"/>
  <c r="P72" i="74"/>
  <c r="P73" i="74"/>
  <c r="P74" i="74"/>
  <c r="P75" i="74"/>
  <c r="P76" i="74"/>
  <c r="P77" i="74"/>
  <c r="P78" i="74"/>
  <c r="P79" i="74"/>
  <c r="P80" i="74"/>
  <c r="P81" i="74"/>
  <c r="P82" i="74"/>
  <c r="P83" i="74"/>
  <c r="P84" i="74"/>
  <c r="P85" i="74"/>
  <c r="P86" i="74"/>
  <c r="P101" i="74"/>
  <c r="P102" i="74"/>
  <c r="P103" i="74"/>
  <c r="P104" i="74"/>
  <c r="P105" i="74"/>
  <c r="P106" i="74"/>
  <c r="P107" i="74"/>
  <c r="P108" i="74"/>
  <c r="P109" i="74"/>
  <c r="P110" i="74"/>
  <c r="P111" i="74"/>
  <c r="P112" i="74"/>
  <c r="P113" i="74"/>
  <c r="P114" i="74"/>
  <c r="P43" i="74"/>
  <c r="U3" i="74"/>
  <c r="Q123" i="74"/>
  <c r="G37" i="74"/>
  <c r="H37" i="74"/>
  <c r="I37" i="74"/>
  <c r="J37" i="74"/>
  <c r="K37" i="74"/>
  <c r="F37" i="74"/>
  <c r="P4" i="74"/>
  <c r="D11" i="45"/>
  <c r="D20" i="45"/>
  <c r="D21" i="45" s="1"/>
  <c r="F23" i="72"/>
  <c r="F23" i="73"/>
  <c r="F23" i="71"/>
  <c r="F23" i="60"/>
  <c r="F23" i="70"/>
  <c r="F23" i="69"/>
  <c r="F23" i="68"/>
  <c r="F23" i="67"/>
  <c r="F23" i="66"/>
  <c r="I50" i="49"/>
  <c r="I51" i="49" s="1"/>
  <c r="I52" i="49" s="1"/>
  <c r="I53" i="49" s="1"/>
  <c r="I54" i="49" s="1"/>
  <c r="I55" i="49" s="1"/>
  <c r="I56" i="49" s="1"/>
  <c r="I57" i="49" s="1"/>
  <c r="I58" i="49" s="1"/>
  <c r="I59" i="49" s="1"/>
  <c r="F21" i="17"/>
  <c r="G207" i="58"/>
  <c r="F207" i="58"/>
  <c r="H208" i="58"/>
  <c r="H12" i="58"/>
  <c r="H13" i="58" s="1"/>
  <c r="H14" i="58" s="1"/>
  <c r="H15" i="58" s="1"/>
  <c r="H16" i="58" s="1"/>
  <c r="H17" i="58" s="1"/>
  <c r="H18" i="58" s="1"/>
  <c r="H19" i="58" s="1"/>
  <c r="H20" i="58" s="1"/>
  <c r="H21" i="58" s="1"/>
  <c r="H22" i="58" s="1"/>
  <c r="H23" i="58" s="1"/>
  <c r="H24" i="58" s="1"/>
  <c r="H25" i="58" s="1"/>
  <c r="H26" i="58" s="1"/>
  <c r="H27" i="58" s="1"/>
  <c r="H28" i="58" s="1"/>
  <c r="H29" i="58" s="1"/>
  <c r="H30" i="58" s="1"/>
  <c r="H31" i="58" s="1"/>
  <c r="H32" i="58" s="1"/>
  <c r="H33" i="58" s="1"/>
  <c r="H34" i="58" s="1"/>
  <c r="H35" i="58" s="1"/>
  <c r="H36" i="58" s="1"/>
  <c r="H37" i="58" s="1"/>
  <c r="H38" i="58" s="1"/>
  <c r="H39" i="58" s="1"/>
  <c r="H40" i="58" s="1"/>
  <c r="H41" i="58" s="1"/>
  <c r="H42" i="58" s="1"/>
  <c r="H43" i="58" s="1"/>
  <c r="H44" i="58" s="1"/>
  <c r="H45" i="58" s="1"/>
  <c r="H46" i="58" s="1"/>
  <c r="H47" i="58" s="1"/>
  <c r="H48" i="58" s="1"/>
  <c r="H49" i="58" s="1"/>
  <c r="H50" i="58" s="1"/>
  <c r="H51" i="58" s="1"/>
  <c r="H52" i="58" s="1"/>
  <c r="H53" i="58" s="1"/>
  <c r="H54" i="58" s="1"/>
  <c r="H55" i="58" s="1"/>
  <c r="H56" i="58" s="1"/>
  <c r="H57" i="58" s="1"/>
  <c r="H58" i="58" s="1"/>
  <c r="H59" i="58" s="1"/>
  <c r="H60" i="58" s="1"/>
  <c r="H61" i="58" s="1"/>
  <c r="H62" i="58" s="1"/>
  <c r="H63" i="58" s="1"/>
  <c r="H64" i="58" s="1"/>
  <c r="H65" i="58" s="1"/>
  <c r="H66" i="58" s="1"/>
  <c r="H67" i="58" s="1"/>
  <c r="H68" i="58" s="1"/>
  <c r="H69" i="58" s="1"/>
  <c r="H70" i="58" s="1"/>
  <c r="H71" i="58" s="1"/>
  <c r="H72" i="58" s="1"/>
  <c r="H73" i="58" s="1"/>
  <c r="H74" i="58" s="1"/>
  <c r="H75" i="58" s="1"/>
  <c r="H76" i="58" s="1"/>
  <c r="H77" i="58" s="1"/>
  <c r="H78" i="58" s="1"/>
  <c r="H79" i="58" s="1"/>
  <c r="H80" i="58" s="1"/>
  <c r="H81" i="58" s="1"/>
  <c r="H82" i="58" s="1"/>
  <c r="H83" i="58" s="1"/>
  <c r="H84" i="58" s="1"/>
  <c r="H85" i="58" s="1"/>
  <c r="H86" i="58" s="1"/>
  <c r="H87" i="58" s="1"/>
  <c r="H88" i="58" s="1"/>
  <c r="H89" i="58" s="1"/>
  <c r="H90" i="58" s="1"/>
  <c r="H91" i="58" s="1"/>
  <c r="H92" i="58" s="1"/>
  <c r="H93" i="58" s="1"/>
  <c r="H94" i="58" s="1"/>
  <c r="H95" i="58" s="1"/>
  <c r="H96" i="58" s="1"/>
  <c r="H97" i="58" s="1"/>
  <c r="H98" i="58" s="1"/>
  <c r="H99" i="58" s="1"/>
  <c r="H100" i="58" s="1"/>
  <c r="H101" i="58" s="1"/>
  <c r="H102" i="58" s="1"/>
  <c r="H103" i="58" s="1"/>
  <c r="H104" i="58" s="1"/>
  <c r="H105" i="58" s="1"/>
  <c r="H106" i="58" s="1"/>
  <c r="H107" i="58" s="1"/>
  <c r="H108" i="58" s="1"/>
  <c r="H109" i="58" s="1"/>
  <c r="H110" i="58" s="1"/>
  <c r="H111" i="58" s="1"/>
  <c r="H112" i="58" s="1"/>
  <c r="H113" i="58" s="1"/>
  <c r="H114" i="58" s="1"/>
  <c r="H115" i="58" s="1"/>
  <c r="H116" i="58" s="1"/>
  <c r="H117" i="58" s="1"/>
  <c r="H118" i="58" s="1"/>
  <c r="H119" i="58" s="1"/>
  <c r="H120" i="58" s="1"/>
  <c r="H121" i="58" s="1"/>
  <c r="H122" i="58" s="1"/>
  <c r="H123" i="58" s="1"/>
  <c r="H124" i="58" s="1"/>
  <c r="H125" i="58" s="1"/>
  <c r="H126" i="58" s="1"/>
  <c r="H127" i="58" s="1"/>
  <c r="H128" i="58" s="1"/>
  <c r="H129" i="58" s="1"/>
  <c r="H130" i="58" s="1"/>
  <c r="H131" i="58" s="1"/>
  <c r="H132" i="58" s="1"/>
  <c r="H133" i="58" s="1"/>
  <c r="H134" i="58" s="1"/>
  <c r="H135" i="58" s="1"/>
  <c r="H136" i="58" s="1"/>
  <c r="H137" i="58" s="1"/>
  <c r="H138" i="58" s="1"/>
  <c r="H139" i="58" s="1"/>
  <c r="H140" i="58" s="1"/>
  <c r="H141" i="58" s="1"/>
  <c r="H142" i="58" s="1"/>
  <c r="H143" i="58" s="1"/>
  <c r="H144" i="58" s="1"/>
  <c r="H145" i="58" s="1"/>
  <c r="H146" i="58" s="1"/>
  <c r="H147" i="58" s="1"/>
  <c r="H148" i="58" s="1"/>
  <c r="H149" i="58" s="1"/>
  <c r="H150" i="58" s="1"/>
  <c r="H151" i="58" s="1"/>
  <c r="H152" i="58" s="1"/>
  <c r="H153" i="58" s="1"/>
  <c r="H154" i="58" s="1"/>
  <c r="H155" i="58" s="1"/>
  <c r="H156" i="58" s="1"/>
  <c r="H157" i="58" s="1"/>
  <c r="H158" i="58" s="1"/>
  <c r="H159" i="58" s="1"/>
  <c r="H160" i="58" s="1"/>
  <c r="H161" i="58" s="1"/>
  <c r="H162" i="58" s="1"/>
  <c r="H163" i="58" s="1"/>
  <c r="H164" i="58" s="1"/>
  <c r="H165" i="58" s="1"/>
  <c r="H166" i="58" s="1"/>
  <c r="H167" i="58" s="1"/>
  <c r="H168" i="58" s="1"/>
  <c r="H169" i="58" s="1"/>
  <c r="H170" i="58" s="1"/>
  <c r="H172" i="58" s="1"/>
  <c r="H173" i="58" s="1"/>
  <c r="H174" i="58" s="1"/>
  <c r="H175" i="58" s="1"/>
  <c r="H176" i="58" s="1"/>
  <c r="H177" i="58" s="1"/>
  <c r="H178" i="58" s="1"/>
  <c r="H179" i="58" s="1"/>
  <c r="H180" i="58" s="1"/>
  <c r="H181" i="58" s="1"/>
  <c r="H182" i="58" s="1"/>
  <c r="H183" i="58" s="1"/>
  <c r="H184" i="58" s="1"/>
  <c r="H185" i="58" s="1"/>
  <c r="H186" i="58" s="1"/>
  <c r="H187" i="58" s="1"/>
  <c r="H188" i="58" s="1"/>
  <c r="H189" i="58" s="1"/>
  <c r="H190" i="58" s="1"/>
  <c r="H191" i="58" s="1"/>
  <c r="H192" i="58" s="1"/>
  <c r="H193" i="58" s="1"/>
  <c r="H194" i="58" s="1"/>
  <c r="H195" i="58" s="1"/>
  <c r="H196" i="58" s="1"/>
  <c r="H197" i="58" s="1"/>
  <c r="H198" i="58" s="1"/>
  <c r="H199" i="58" s="1"/>
  <c r="H200" i="58" s="1"/>
  <c r="H201" i="58" s="1"/>
  <c r="H202" i="58" s="1"/>
  <c r="H203" i="58" s="1"/>
  <c r="H204" i="58" s="1"/>
  <c r="H205" i="58" s="1"/>
  <c r="H206" i="58" s="1"/>
  <c r="D49" i="41"/>
  <c r="F48" i="41"/>
  <c r="G48" i="41"/>
  <c r="C49" i="41"/>
  <c r="C53" i="41"/>
  <c r="F40" i="41"/>
  <c r="G40" i="41"/>
  <c r="F7" i="44"/>
  <c r="F8" i="44"/>
  <c r="I298" i="49"/>
  <c r="I299" i="49"/>
  <c r="I300" i="49"/>
  <c r="I301" i="49" s="1"/>
  <c r="I302" i="49" s="1"/>
  <c r="I303" i="49" s="1"/>
  <c r="I304" i="49" s="1"/>
  <c r="I305" i="49" s="1"/>
  <c r="I306" i="49" s="1"/>
  <c r="I307" i="49" s="1"/>
  <c r="I308" i="49" s="1"/>
  <c r="I309" i="49" s="1"/>
  <c r="I310" i="49" s="1"/>
  <c r="I311" i="49" s="1"/>
  <c r="I280" i="49"/>
  <c r="I281" i="49" s="1"/>
  <c r="I282" i="49" s="1"/>
  <c r="I283" i="49" s="1"/>
  <c r="I284" i="49" s="1"/>
  <c r="I285" i="49" s="1"/>
  <c r="I286" i="49" s="1"/>
  <c r="I287" i="49" s="1"/>
  <c r="I288" i="49" s="1"/>
  <c r="I289" i="49" s="1"/>
  <c r="I252" i="49"/>
  <c r="I253" i="49" s="1"/>
  <c r="I254" i="49" s="1"/>
  <c r="I255" i="49" s="1"/>
  <c r="I256" i="49" s="1"/>
  <c r="I257" i="49" s="1"/>
  <c r="I258" i="49" s="1"/>
  <c r="I259" i="49" s="1"/>
  <c r="I260" i="49" s="1"/>
  <c r="I261" i="49" s="1"/>
  <c r="I262" i="49" s="1"/>
  <c r="I263" i="49" s="1"/>
  <c r="I264" i="49" s="1"/>
  <c r="I265" i="49" s="1"/>
  <c r="I266" i="49" s="1"/>
  <c r="I267" i="49" s="1"/>
  <c r="I268" i="49" s="1"/>
  <c r="I269" i="49" s="1"/>
  <c r="I270" i="49" s="1"/>
  <c r="F23" i="63"/>
  <c r="F22" i="62"/>
  <c r="I213" i="49"/>
  <c r="I214" i="49"/>
  <c r="I215" i="49" s="1"/>
  <c r="I216" i="49" s="1"/>
  <c r="I217" i="49" s="1"/>
  <c r="I218" i="49" s="1"/>
  <c r="I219" i="49" s="1"/>
  <c r="I220" i="49" s="1"/>
  <c r="I221" i="49" s="1"/>
  <c r="I222" i="49" s="1"/>
  <c r="I223" i="49" s="1"/>
  <c r="I224" i="49" s="1"/>
  <c r="I225" i="49" s="1"/>
  <c r="I226" i="49" s="1"/>
  <c r="I227" i="49" s="1"/>
  <c r="I228" i="49" s="1"/>
  <c r="I229" i="49" s="1"/>
  <c r="I230" i="49" s="1"/>
  <c r="I231" i="49" s="1"/>
  <c r="I232" i="49" s="1"/>
  <c r="I233" i="49" s="1"/>
  <c r="I234" i="49" s="1"/>
  <c r="I235" i="49" s="1"/>
  <c r="I236" i="49" s="1"/>
  <c r="I237" i="49" s="1"/>
  <c r="I238" i="49" s="1"/>
  <c r="I239" i="49" s="1"/>
  <c r="I240" i="49" s="1"/>
  <c r="I241" i="49" s="1"/>
  <c r="I242" i="49" s="1"/>
  <c r="I243" i="49" s="1"/>
  <c r="I190" i="49"/>
  <c r="I191" i="49"/>
  <c r="I192" i="49"/>
  <c r="I193" i="49" s="1"/>
  <c r="I194" i="49" s="1"/>
  <c r="I195" i="49" s="1"/>
  <c r="I196" i="49" s="1"/>
  <c r="I197" i="49" s="1"/>
  <c r="I198" i="49" s="1"/>
  <c r="I199" i="49" s="1"/>
  <c r="I200" i="49" s="1"/>
  <c r="I201" i="49" s="1"/>
  <c r="I202" i="49" s="1"/>
  <c r="I203" i="49" s="1"/>
  <c r="F24" i="57"/>
  <c r="I71" i="49"/>
  <c r="I72" i="49"/>
  <c r="I73" i="49"/>
  <c r="I74" i="49"/>
  <c r="I75" i="49" s="1"/>
  <c r="I76" i="49" s="1"/>
  <c r="I77" i="49" s="1"/>
  <c r="I78" i="49" s="1"/>
  <c r="I79" i="49" s="1"/>
  <c r="I80" i="49" s="1"/>
  <c r="I81" i="49" s="1"/>
  <c r="I82" i="49" s="1"/>
  <c r="I83" i="49" s="1"/>
  <c r="I84" i="49" s="1"/>
  <c r="I85" i="49" s="1"/>
  <c r="I86" i="49" s="1"/>
  <c r="I87" i="49" s="1"/>
  <c r="I88" i="49" s="1"/>
  <c r="I89" i="49" s="1"/>
  <c r="I101" i="49"/>
  <c r="I102" i="49" s="1"/>
  <c r="I103" i="49" s="1"/>
  <c r="I104" i="49" s="1"/>
  <c r="I105" i="49" s="1"/>
  <c r="I106" i="49" s="1"/>
  <c r="I107" i="49" s="1"/>
  <c r="I108" i="49" s="1"/>
  <c r="I109" i="49" s="1"/>
  <c r="I110" i="49" s="1"/>
  <c r="I111" i="49" s="1"/>
  <c r="I112" i="49" s="1"/>
  <c r="I113" i="49" s="1"/>
  <c r="I114" i="49" s="1"/>
  <c r="I124" i="49"/>
  <c r="I125" i="49"/>
  <c r="I126" i="49"/>
  <c r="I127" i="49" s="1"/>
  <c r="I128" i="49" s="1"/>
  <c r="I129" i="49" s="1"/>
  <c r="I130" i="49" s="1"/>
  <c r="I131" i="49" s="1"/>
  <c r="I132" i="49" s="1"/>
  <c r="I133" i="49" s="1"/>
  <c r="I134" i="49" s="1"/>
  <c r="I135" i="49" s="1"/>
  <c r="I136" i="49" s="1"/>
  <c r="I137" i="49" s="1"/>
  <c r="I138" i="49" s="1"/>
  <c r="I139" i="49" s="1"/>
  <c r="I140" i="49" s="1"/>
  <c r="I141" i="49" s="1"/>
  <c r="I142" i="49" s="1"/>
  <c r="I143" i="49" s="1"/>
  <c r="I144" i="49" s="1"/>
  <c r="I153" i="49"/>
  <c r="I154" i="49"/>
  <c r="I155" i="49" s="1"/>
  <c r="I156" i="49" s="1"/>
  <c r="I157" i="49" s="1"/>
  <c r="I158" i="49" s="1"/>
  <c r="I159" i="49" s="1"/>
  <c r="I160" i="49" s="1"/>
  <c r="I161" i="49" s="1"/>
  <c r="I162" i="49" s="1"/>
  <c r="I163" i="49" s="1"/>
  <c r="I164" i="49" s="1"/>
  <c r="I165" i="49" s="1"/>
  <c r="I166" i="49" s="1"/>
  <c r="I167" i="49" s="1"/>
  <c r="I168" i="49" s="1"/>
  <c r="I169" i="49" s="1"/>
  <c r="I170" i="49" s="1"/>
  <c r="I171" i="49" s="1"/>
  <c r="I172" i="49" s="1"/>
  <c r="I173" i="49" s="1"/>
  <c r="I174" i="49" s="1"/>
  <c r="I175" i="49" s="1"/>
  <c r="I176" i="49" s="1"/>
  <c r="I177" i="49" s="1"/>
  <c r="I178" i="49" s="1"/>
  <c r="F26" i="55"/>
  <c r="F22" i="54"/>
  <c r="F23" i="51"/>
  <c r="F23" i="52"/>
  <c r="F24" i="24"/>
  <c r="F31" i="41"/>
  <c r="G31" i="41"/>
  <c r="F25" i="41"/>
  <c r="G25" i="41"/>
  <c r="F15" i="41"/>
  <c r="G15" i="41" s="1"/>
  <c r="F16" i="41"/>
  <c r="G16" i="41"/>
  <c r="F17" i="41"/>
  <c r="G17" i="41" s="1"/>
  <c r="F18" i="41"/>
  <c r="F19" i="41"/>
  <c r="G19" i="41"/>
  <c r="F20" i="41"/>
  <c r="G20" i="41"/>
  <c r="F21" i="41"/>
  <c r="G21" i="41" s="1"/>
  <c r="F22" i="41"/>
  <c r="G22" i="41" s="1"/>
  <c r="F23" i="41"/>
  <c r="G23" i="41"/>
  <c r="F24" i="41"/>
  <c r="G24" i="41"/>
  <c r="F26" i="41"/>
  <c r="G26" i="41" s="1"/>
  <c r="F27" i="41"/>
  <c r="G27" i="41" s="1"/>
  <c r="F28" i="41"/>
  <c r="G28" i="41"/>
  <c r="F29" i="41"/>
  <c r="G29" i="41"/>
  <c r="F30" i="41"/>
  <c r="G30" i="41" s="1"/>
  <c r="F32" i="41"/>
  <c r="G32" i="41" s="1"/>
  <c r="F33" i="41"/>
  <c r="G33" i="41"/>
  <c r="F34" i="41"/>
  <c r="G34" i="41"/>
  <c r="F35" i="41"/>
  <c r="G35" i="41" s="1"/>
  <c r="F36" i="41"/>
  <c r="G36" i="41" s="1"/>
  <c r="F37" i="41"/>
  <c r="G37" i="41"/>
  <c r="F38" i="41"/>
  <c r="G38" i="41"/>
  <c r="F39" i="41"/>
  <c r="G39" i="41" s="1"/>
  <c r="F41" i="41"/>
  <c r="G41" i="41" s="1"/>
  <c r="F42" i="41"/>
  <c r="G42" i="41"/>
  <c r="F43" i="41"/>
  <c r="G43" i="41"/>
  <c r="F44" i="41"/>
  <c r="G44" i="41" s="1"/>
  <c r="F45" i="41"/>
  <c r="G45" i="41" s="1"/>
  <c r="F46" i="41"/>
  <c r="G46" i="41"/>
  <c r="F47" i="41"/>
  <c r="G47" i="41"/>
  <c r="F5" i="44"/>
  <c r="F10" i="44" s="1"/>
  <c r="F6" i="44"/>
  <c r="F9" i="44"/>
  <c r="D10" i="44"/>
  <c r="H9" i="43"/>
  <c r="H10" i="43"/>
  <c r="H11" i="43"/>
  <c r="H12" i="43" s="1"/>
  <c r="H13" i="43" s="1"/>
  <c r="H14" i="43" s="1"/>
  <c r="H15" i="43" s="1"/>
  <c r="H16" i="43" s="1"/>
  <c r="H17" i="43" s="1"/>
  <c r="H18" i="43" s="1"/>
  <c r="H19" i="43" s="1"/>
  <c r="H20" i="43" s="1"/>
  <c r="H21" i="43" s="1"/>
  <c r="H22" i="43" s="1"/>
  <c r="H23" i="43" s="1"/>
  <c r="H24" i="43" s="1"/>
  <c r="H25" i="43" s="1"/>
  <c r="H26" i="43" s="1"/>
  <c r="H27" i="43" s="1"/>
  <c r="H28" i="43" s="1"/>
  <c r="H29" i="43" s="1"/>
  <c r="H30" i="43" s="1"/>
  <c r="G18" i="41"/>
  <c r="E49" i="41"/>
  <c r="D8" i="41"/>
  <c r="D7" i="41"/>
  <c r="F24" i="21"/>
  <c r="C51" i="41"/>
  <c r="T5" i="74"/>
  <c r="Q27" i="74"/>
  <c r="Q23" i="74"/>
  <c r="Q19" i="74"/>
  <c r="Q15" i="74"/>
  <c r="Q10" i="74"/>
  <c r="Q6" i="74"/>
  <c r="Q12" i="74"/>
  <c r="Q33" i="74"/>
  <c r="Q25" i="74"/>
  <c r="Q21" i="74"/>
  <c r="Q17" i="74"/>
  <c r="Q11" i="74"/>
  <c r="Q7" i="74"/>
  <c r="F49" i="41"/>
  <c r="C54" i="41" s="1"/>
  <c r="C55" i="41" s="1"/>
  <c r="Y7" i="82" l="1"/>
  <c r="AA7" i="82"/>
  <c r="T7" i="74"/>
  <c r="G49" i="41"/>
  <c r="Y8" i="82"/>
  <c r="Y11" i="82" s="1"/>
  <c r="C12" i="80" s="1"/>
  <c r="P127" i="74"/>
  <c r="Y9" i="82"/>
  <c r="AA8" i="82"/>
  <c r="F26" i="83"/>
  <c r="E31" i="83"/>
  <c r="F29" i="83"/>
  <c r="F31" i="83" s="1"/>
  <c r="V20" i="82"/>
  <c r="Y13" i="82"/>
  <c r="C5" i="80"/>
  <c r="Y15" i="82" l="1"/>
  <c r="C21" i="80" s="1"/>
  <c r="C3" i="80" s="1"/>
  <c r="T23" i="82"/>
  <c r="C31" i="80"/>
  <c r="C36" i="80" s="1"/>
  <c r="C41" i="80"/>
  <c r="C46" i="80" s="1"/>
  <c r="C7" i="80"/>
  <c r="C6" i="80"/>
  <c r="C26" i="80"/>
  <c r="H20" i="80" s="1"/>
  <c r="H24" i="80" s="1"/>
  <c r="H26" i="80" s="1"/>
  <c r="C50" i="80" l="1"/>
  <c r="C17" i="80"/>
  <c r="H11" i="80" s="1"/>
  <c r="H15" i="80" s="1"/>
  <c r="H17" i="80" s="1"/>
  <c r="C4" i="80"/>
  <c r="C8" i="80" s="1"/>
  <c r="F8" i="80" s="1"/>
</calcChain>
</file>

<file path=xl/comments1.xml><?xml version="1.0" encoding="utf-8"?>
<comments xmlns="http://schemas.openxmlformats.org/spreadsheetml/2006/main">
  <authors>
    <author>Personal</author>
  </authors>
  <commentList>
    <comment ref="G280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Maj sent less by 1,095,068</t>
        </r>
      </text>
    </comment>
  </commentList>
</comments>
</file>

<file path=xl/comments2.xml><?xml version="1.0" encoding="utf-8"?>
<comments xmlns="http://schemas.openxmlformats.org/spreadsheetml/2006/main">
  <authors>
    <author>Personal</author>
  </authors>
  <commentList>
    <comment ref="F182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Maj sent less by 1,095,068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N1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FOR 2015,2016,2017,2018,2019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FOR 2017,2018,2019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O1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FOR 2017,2018,2019</t>
        </r>
      </text>
    </comment>
  </commentList>
</comments>
</file>

<file path=xl/comments5.xml><?xml version="1.0" encoding="utf-8"?>
<comments xmlns="http://schemas.openxmlformats.org/spreadsheetml/2006/main">
  <authors>
    <author>HP</author>
    <author>DELL</author>
  </authors>
  <commentList>
    <comment ref="S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paid 2019 to 2021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for 2019, 2020 and 2021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PAID UP 100K UPTO 2021</t>
        </r>
      </text>
    </comment>
    <comment ref="Q21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need deposit slip</t>
        </r>
      </text>
    </comment>
    <comment ref="Q23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to bring deposit slip</t>
        </r>
      </text>
    </comment>
    <comment ref="B26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Changed a name</t>
        </r>
      </text>
    </comment>
    <comment ref="O26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didn’t pay for 2019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for 2020 and 2021</t>
        </r>
      </text>
    </comment>
    <comment ref="Q39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to bring deposit slip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need deposit slip but its on the satatement</t>
        </r>
      </text>
    </comment>
  </commentList>
</comments>
</file>

<file path=xl/comments6.xml><?xml version="1.0" encoding="utf-8"?>
<comments xmlns="http://schemas.openxmlformats.org/spreadsheetml/2006/main">
  <authors>
    <author>DELL</author>
    <author>HP</author>
  </authors>
  <commentList>
    <comment ref="O1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FOR 2015,2016,2017,2018,2019</t>
        </r>
      </text>
    </comment>
    <comment ref="B31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should we take it under national csos?</t>
        </r>
      </text>
    </comment>
    <comment ref="O3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is this subscription for 2018 and 2019?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is this a national CSO . We take it up?</t>
        </r>
      </text>
    </comment>
    <comment ref="N35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Need deposit slip. And is it a national cso so that we take it to nationals ?</t>
        </r>
      </text>
    </comment>
    <comment ref="B4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this one is not in your new lists yet you gave it during 2019 AGM . Clarify
This is the same as Kisoro District NGO Forum</t>
        </r>
      </text>
    </comment>
    <comment ref="S51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2020 and 2021 paid in june 2021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is this national CSO . So that we take it up?</t>
        </r>
      </text>
    </comment>
    <comment ref="Q62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paid in 2021</t>
        </r>
      </text>
    </comment>
    <comment ref="S66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 ask bernadine for the membership of 50k</t>
        </r>
      </text>
    </comment>
  </commentList>
</comments>
</file>

<file path=xl/comments7.xml><?xml version="1.0" encoding="utf-8"?>
<comments xmlns="http://schemas.openxmlformats.org/spreadsheetml/2006/main">
  <authors>
    <author>CAPCA 1</author>
    <author>DELL</author>
    <author>HP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CAPCA 1:</t>
        </r>
        <r>
          <rPr>
            <sz val="9"/>
            <color indexed="81"/>
            <rFont val="Tahoma"/>
            <family val="2"/>
          </rPr>
          <t xml:space="preserve">
We paid some 150,000/= 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CAPCA 1:</t>
        </r>
        <r>
          <rPr>
            <sz val="9"/>
            <color indexed="81"/>
            <rFont val="Tahoma"/>
            <family val="2"/>
          </rPr>
          <t xml:space="preserve">
CIDI paid up to 2021</t>
        </r>
      </text>
    </comment>
    <comment ref="O15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FOR 2015,2016,2017,2018,2019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CAPCA 1:</t>
        </r>
        <r>
          <rPr>
            <sz val="9"/>
            <color indexed="81"/>
            <rFont val="Tahoma"/>
            <family val="2"/>
          </rPr>
          <t xml:space="preserve">
have paid three years till 2021!!!
</t>
        </r>
      </text>
    </comment>
    <comment ref="S26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paid 75K in 2021</t>
        </r>
      </text>
    </comment>
    <comment ref="S27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for 2019 to 2021</t>
        </r>
      </text>
    </comment>
    <comment ref="L31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 need deposit for these two deposits . I had only one for 2019-25000</t>
        </r>
      </text>
    </comment>
    <comment ref="S36" authorId="1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To verify paid 100k by 2021 april </t>
        </r>
      </text>
    </comment>
    <comment ref="S39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paid for 2021</t>
        </r>
      </text>
    </comment>
    <comment ref="N42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this one paid mebership twice. Can we consider it to be for subscription of other years </t>
        </r>
      </text>
    </comment>
    <comment ref="N49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Why did these ones pay agin membership? Can we consider it as subscription for other years</t>
        </r>
      </text>
    </comment>
    <comment ref="E50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is this 2018 or 2019 because last year books showed 2019 deposit. clarify</t>
        </r>
      </text>
    </comment>
    <comment ref="S56" authorId="2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 clarify with allan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V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your list shows 500,000 why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Subscrip for 2018-2021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 bank statement but no deposit slip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need deposit slip to confirm whats on bank statement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it appeared twice in the old list with 50,000 and 75,000. so what is your total deposit on this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last years deposits has two 50k deposits on this group</t>
        </r>
      </text>
    </comment>
    <comment ref="O4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no deposit slip but on statement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CSOs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its in the bank but we need deposit slip.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There is no organisation here  </t>
        </r>
      </text>
    </comment>
    <comment ref="O6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no deposit slip but is on bank stat
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no deposit slip but seen on statement</t>
        </r>
      </text>
    </comment>
    <comment ref="O6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no deposit slip but its on the bank statement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its in the bank but we need deposit slip</t>
        </r>
      </text>
    </comment>
  </commentList>
</comments>
</file>

<file path=xl/comments9.xml><?xml version="1.0" encoding="utf-8"?>
<comments xmlns="http://schemas.openxmlformats.org/spreadsheetml/2006/main">
  <authors>
    <author>CAPCA 1</author>
  </authors>
  <commentList>
    <comment ref="N13" authorId="0" shapeId="0">
      <text>
        <r>
          <rPr>
            <b/>
            <sz val="9"/>
            <color indexed="81"/>
            <rFont val="Tahoma"/>
            <family val="2"/>
          </rPr>
          <t>CAPCA 1:</t>
        </r>
        <r>
          <rPr>
            <sz val="9"/>
            <color indexed="81"/>
            <rFont val="Tahoma"/>
            <family val="2"/>
          </rPr>
          <t xml:space="preserve">
Does really give feedback to all where he is listed??
</t>
        </r>
      </text>
    </comment>
  </commentList>
</comments>
</file>

<file path=xl/sharedStrings.xml><?xml version="1.0" encoding="utf-8"?>
<sst xmlns="http://schemas.openxmlformats.org/spreadsheetml/2006/main" count="3652" uniqueCount="1429">
  <si>
    <t>Date</t>
  </si>
  <si>
    <t>Details</t>
  </si>
  <si>
    <t>Chq No.</t>
  </si>
  <si>
    <t>Dr.</t>
  </si>
  <si>
    <t>Cr.</t>
  </si>
  <si>
    <t>Balance</t>
  </si>
  <si>
    <t xml:space="preserve">Bank reconciliation Statement </t>
  </si>
  <si>
    <t>Balance as per adjusted cash book</t>
  </si>
  <si>
    <t>Cheque No.</t>
  </si>
  <si>
    <t>Amount (Ugx)</t>
  </si>
  <si>
    <t>Balance as per bank statement</t>
  </si>
  <si>
    <t>Prepared by:…………………………………………….</t>
  </si>
  <si>
    <t>Reviewed by:…………………………………………….</t>
  </si>
  <si>
    <t>Payee</t>
  </si>
  <si>
    <t>Bal B/F</t>
  </si>
  <si>
    <t>PV No</t>
  </si>
  <si>
    <t>Budget figures</t>
  </si>
  <si>
    <t>Name</t>
  </si>
  <si>
    <t>Sign</t>
  </si>
  <si>
    <t>…………………………………………….</t>
  </si>
  <si>
    <t>………………………………………………</t>
  </si>
  <si>
    <t>Less: Un Presented Cheques;</t>
  </si>
  <si>
    <t>Add: Un Credited Cheque;</t>
  </si>
  <si>
    <t>CARITAS UGANDA  UGOPAP</t>
  </si>
  <si>
    <t>Approved by:…………………………………………….</t>
  </si>
  <si>
    <t>……………………………………………</t>
  </si>
  <si>
    <t>CARITAS UGANDA UGOPAP</t>
  </si>
  <si>
    <t>TOTAL</t>
  </si>
  <si>
    <t>Conduct platform meetings</t>
  </si>
  <si>
    <t>Participate in national level workshops/meetings/conferences e.t.c</t>
  </si>
  <si>
    <t>Subscribe to national advocacy and research networks that put forward UGOPAP agenda</t>
  </si>
  <si>
    <t>Advocacy and M&amp;E Officers (2 staffs x 35 months x 3,621,167)</t>
  </si>
  <si>
    <t>Driver ( 1 staff x 35 months x 675,000)</t>
  </si>
  <si>
    <t>NSSF Contributions 10 %</t>
  </si>
  <si>
    <t>Workman's compensation 0.4%</t>
  </si>
  <si>
    <t>Caritas Uganda Office Running Costs</t>
  </si>
  <si>
    <t>Vehicle Insurance</t>
  </si>
  <si>
    <t>Vehicle Repair and Service</t>
  </si>
  <si>
    <t>Fuel</t>
  </si>
  <si>
    <t>Bank charges</t>
  </si>
  <si>
    <t>UGOPAP Director salary contribution</t>
  </si>
  <si>
    <t>CXD</t>
  </si>
  <si>
    <t>centenary bank</t>
  </si>
  <si>
    <t>Aguti Betty</t>
  </si>
  <si>
    <t>Florance</t>
  </si>
  <si>
    <t>IAA</t>
  </si>
  <si>
    <t>UCS</t>
  </si>
  <si>
    <t>IANITY CREATIVES</t>
  </si>
  <si>
    <t>ucs</t>
  </si>
  <si>
    <t>VEDCO</t>
  </si>
  <si>
    <t>CARITAS MBARARA</t>
  </si>
  <si>
    <t>UBC</t>
  </si>
  <si>
    <t>Ugx</t>
  </si>
  <si>
    <t>ACTIVITIES</t>
  </si>
  <si>
    <t>Budgetline</t>
  </si>
  <si>
    <t>Budget Amt Received Ugx</t>
  </si>
  <si>
    <t xml:space="preserve">     Actual Amount spent Ugx</t>
  </si>
  <si>
    <t>Amts PayableUgx</t>
  </si>
  <si>
    <t xml:space="preserve">     Total spent Ugx</t>
  </si>
  <si>
    <t>Var</t>
  </si>
  <si>
    <t>Income</t>
  </si>
  <si>
    <t>Bal b/f</t>
  </si>
  <si>
    <t>1st Transfer</t>
  </si>
  <si>
    <t>2nd Transfer</t>
  </si>
  <si>
    <t>3rd Transfer</t>
  </si>
  <si>
    <t>Expenditures</t>
  </si>
  <si>
    <t>TOTALS</t>
  </si>
  <si>
    <t>SUMMARY</t>
  </si>
  <si>
    <t>TOTAL INCOME</t>
  </si>
  <si>
    <t>BAL ON A/C</t>
  </si>
  <si>
    <t>….………….…………………………….</t>
  </si>
  <si>
    <t>CU- UGOPAP/CARITAS DENMARK PARTNERSHIP</t>
  </si>
  <si>
    <t>SALARIES CONTROL ACCOUNT</t>
  </si>
  <si>
    <t>DATE</t>
  </si>
  <si>
    <t>CHEQUE</t>
  </si>
  <si>
    <t>DETAILS</t>
  </si>
  <si>
    <t>DR(SHS)</t>
  </si>
  <si>
    <t>CR(SHS)</t>
  </si>
  <si>
    <t>BAL(SHS)</t>
  </si>
  <si>
    <t xml:space="preserve"> </t>
  </si>
  <si>
    <t>CU-UGOPAP PROGRAMME</t>
  </si>
  <si>
    <t xml:space="preserve">1st TRANSFER                      </t>
  </si>
  <si>
    <t xml:space="preserve">3rd TRANSFER                      </t>
  </si>
  <si>
    <t xml:space="preserve">2nd TRANSFER                      </t>
  </si>
  <si>
    <r>
      <t>Staff Salaries NSSF/</t>
    </r>
    <r>
      <rPr>
        <b/>
        <sz val="10"/>
        <color theme="1"/>
        <rFont val="Calibri"/>
        <family val="2"/>
        <scheme val="minor"/>
      </rPr>
      <t>PAYE&amp;LEAV</t>
    </r>
    <r>
      <rPr>
        <b/>
        <sz val="11"/>
        <color theme="1"/>
        <rFont val="Calibri"/>
        <family val="2"/>
        <scheme val="minor"/>
      </rPr>
      <t>E</t>
    </r>
    <r>
      <rPr>
        <b/>
        <sz val="10"/>
        <color theme="1"/>
        <rFont val="Calibri"/>
        <family val="2"/>
        <scheme val="minor"/>
      </rPr>
      <t xml:space="preserve"> ALLOWANCE</t>
    </r>
  </si>
  <si>
    <t>Transfer</t>
  </si>
  <si>
    <t>Amount in EUROS</t>
  </si>
  <si>
    <t>Exchange rate   EUR  1=Ushs.</t>
  </si>
  <si>
    <t>Amount in Ushs.</t>
  </si>
  <si>
    <t>Total receipt</t>
  </si>
  <si>
    <t>Total Income</t>
  </si>
  <si>
    <t>Total Expenditure</t>
  </si>
  <si>
    <t>PROFIT/LOSS</t>
  </si>
  <si>
    <t>Date of purchase</t>
  </si>
  <si>
    <t xml:space="preserve">ITEM/DISCRIPTION </t>
  </si>
  <si>
    <t>NO.OF ITEMS</t>
  </si>
  <si>
    <t>SUPPLIER</t>
  </si>
  <si>
    <t>VALUE</t>
  </si>
  <si>
    <t>LOCATION</t>
  </si>
  <si>
    <t>Toyota Hilux Double Cabin Pick-up Reg. No. UAN 804N</t>
  </si>
  <si>
    <t>Toyota Uganda</t>
  </si>
  <si>
    <t xml:space="preserve">UCS / CU  Kampala </t>
  </si>
  <si>
    <t>23/08/2011</t>
  </si>
  <si>
    <t xml:space="preserve">Executive Office desk </t>
  </si>
  <si>
    <t xml:space="preserve">Dezy Business Systems </t>
  </si>
  <si>
    <t xml:space="preserve">Executive Office chair </t>
  </si>
  <si>
    <t xml:space="preserve">Visitors chairs </t>
  </si>
  <si>
    <t>25/08/2011</t>
  </si>
  <si>
    <t xml:space="preserve">Dell desktop computer </t>
  </si>
  <si>
    <t xml:space="preserve">Prime Computer Centre Limited </t>
  </si>
  <si>
    <t>30/01/2012</t>
  </si>
  <si>
    <t>Computer Table</t>
  </si>
  <si>
    <t>Back Up UPS 650 VA Power Protection</t>
  </si>
  <si>
    <t>31/01/2012</t>
  </si>
  <si>
    <t>29/06/2012</t>
  </si>
  <si>
    <t>Laptop (Del, 2GB RAM ,500 GB, core i3)Laptop bag &amp; a Modem</t>
  </si>
  <si>
    <t>Camera Panasonic( DMC-2510</t>
  </si>
  <si>
    <t>Century Camera Corner</t>
  </si>
  <si>
    <t>M.T MOTORS</t>
  </si>
  <si>
    <t xml:space="preserve">CASH ANLYSIS  </t>
  </si>
  <si>
    <t>Laptop (Del, 2.2GHz RAM ,500 GB, core i3)</t>
  </si>
  <si>
    <t>Creditor's Name</t>
  </si>
  <si>
    <t>Item/Details</t>
  </si>
  <si>
    <t>CREDITORS CONTROL ACCOUNT</t>
  </si>
  <si>
    <t>002</t>
  </si>
  <si>
    <t>003</t>
  </si>
  <si>
    <t>004</t>
  </si>
  <si>
    <t>005</t>
  </si>
  <si>
    <t>007</t>
  </si>
  <si>
    <t>013</t>
  </si>
  <si>
    <t>012</t>
  </si>
  <si>
    <t>015&amp;016</t>
  </si>
  <si>
    <t>008&amp;010</t>
  </si>
  <si>
    <t>CODE (UGOPAP CARITAS)</t>
  </si>
  <si>
    <t>DEPRECIATION %ge</t>
  </si>
  <si>
    <t>TOTAL CD BUDGET FIGURE</t>
  </si>
  <si>
    <t>TRANSFER OF EUR                      29220.50@3350.00</t>
  </si>
  <si>
    <t>27/1/2014</t>
  </si>
  <si>
    <t>28/01/2014</t>
  </si>
  <si>
    <t>UGOPAP staff</t>
  </si>
  <si>
    <t>Staff salaries Jan 2014</t>
  </si>
  <si>
    <t>Staff NSSF &amp; PAYE Jan 2014</t>
  </si>
  <si>
    <t>Msgr Ndamira</t>
  </si>
  <si>
    <t>TOTAL UGANDA LTD</t>
  </si>
  <si>
    <t>Fuel for UGOPAP activities first quarter 2014</t>
  </si>
  <si>
    <t>Communication costs during Audit exercise</t>
  </si>
  <si>
    <t>staff</t>
  </si>
  <si>
    <t>Perdiem &amp; cordination expenses during mapping out of CSO's &amp; NGO's in the whole Uganda</t>
  </si>
  <si>
    <t>Fuel consumed during mapping out of CSO's &amp; NGO's in the whole Uganda</t>
  </si>
  <si>
    <t>31/01/2014</t>
  </si>
  <si>
    <t>Commission fees (bank charges)</t>
  </si>
  <si>
    <t>Centenary Bank</t>
  </si>
  <si>
    <t>Expenses during Platform committee meeting about the MSC of UGOPAP on 13th/02</t>
  </si>
  <si>
    <t>Perdiem ,Fuel&amp; cordination expenses for M&amp;E during trainning of data entrants at EADEN &amp; CIDI .</t>
  </si>
  <si>
    <t>Pay't for the consultant for customising of the data entry screen for UGOPAP partners</t>
  </si>
  <si>
    <t>Perdiem ,Fuel&amp; cordination expenses for M&amp;E during trainning of data entrants at CAPCA agencies.</t>
  </si>
  <si>
    <t>19/02/2014</t>
  </si>
  <si>
    <t>Staff salaries Feb 2014</t>
  </si>
  <si>
    <t>Staff NSSF &amp; PAYE Feb 2014</t>
  </si>
  <si>
    <t>Available balance at month end 31.Dec.2014</t>
  </si>
  <si>
    <t>Conduct media events</t>
  </si>
  <si>
    <t xml:space="preserve">Develop and disseminate Information, Education and Communication (IEC) materials </t>
  </si>
  <si>
    <t xml:space="preserve">Conduct lobby meetings with different stakeholders </t>
  </si>
  <si>
    <t xml:space="preserve">Conduct national level dialogue meetings. </t>
  </si>
  <si>
    <t>17/03/2014</t>
  </si>
  <si>
    <t>Staff medical insurance for March 2014 to Mar 2015</t>
  </si>
  <si>
    <t>28/02/2014</t>
  </si>
  <si>
    <t>Hold lobby meetings with national level key stakeholders</t>
  </si>
  <si>
    <t>Conduct 1 dialogue meeting at national level</t>
  </si>
  <si>
    <t>Conduct media engagements</t>
  </si>
  <si>
    <t xml:space="preserve">Mapping of CSOs/NGOs/farmer organizations and groups working </t>
  </si>
  <si>
    <t>CU director's salary/allowance Jan 2014</t>
  </si>
  <si>
    <t>CU director's salary/allowance Feb 2014</t>
  </si>
  <si>
    <t>24/03/2014</t>
  </si>
  <si>
    <t>Expenses during UGOPAP CU-CD meeting with donors on 21th/03/14</t>
  </si>
  <si>
    <t>Transfer of 1st quarter administration costs funds to CU admn a/c</t>
  </si>
  <si>
    <t xml:space="preserve">Payt for motor vehicle servicing </t>
  </si>
  <si>
    <t>Fuel for UGOPAP activities(Card loading)</t>
  </si>
  <si>
    <t>Staff salaries March 2014</t>
  </si>
  <si>
    <t>Staff NSSF &amp; PAYE March 2014</t>
  </si>
  <si>
    <t>CU director's salary/allowance March 2014</t>
  </si>
  <si>
    <t>Hold introductory meetings with regional stakeholders</t>
  </si>
  <si>
    <t>Capacity building for regional structures</t>
  </si>
  <si>
    <t>Provide monitoring and other support supervision to partners in the different aspects of capacity for M&amp;E</t>
  </si>
  <si>
    <t>UGOPAP Contribution to Caritas Week activities</t>
  </si>
  <si>
    <t xml:space="preserve">For the period JAN-DEC 2014 </t>
  </si>
  <si>
    <t>Abbot</t>
  </si>
  <si>
    <t>Otim john</t>
  </si>
  <si>
    <t>Caritas Uganda</t>
  </si>
  <si>
    <t>ucs katuka project</t>
  </si>
  <si>
    <t>Date  13th-03</t>
  </si>
  <si>
    <t>Date  15th-04</t>
  </si>
  <si>
    <t>UGOPAP contribution towards caritas week function held on 8th to 13th /04/2014</t>
  </si>
  <si>
    <t>Staff salaries April 2014</t>
  </si>
  <si>
    <t>Staff NSSF &amp; PAYE April 2014</t>
  </si>
  <si>
    <t>CU director's salary/allowance April 2014</t>
  </si>
  <si>
    <t>TRANSFER OF EUR                      56239.40@3470.00</t>
  </si>
  <si>
    <t>23/04/2014</t>
  </si>
  <si>
    <t>Transfer of 2nd quarter administration costs funds to CU admn a/c</t>
  </si>
  <si>
    <t>Pay't for the consultant for developing of data base for mapped out CSOs of the platform.</t>
  </si>
  <si>
    <t>Pay't for news papers for Jan-March 2014</t>
  </si>
  <si>
    <t>natuyamba steven</t>
  </si>
  <si>
    <t>Kayongo Fred</t>
  </si>
  <si>
    <t>Pay't for Binding of news papers for May 2013 to Feb 2014</t>
  </si>
  <si>
    <t>pope paul hotel</t>
  </si>
  <si>
    <t>Deposit on hotel bills during platform meeting on 29-04-14</t>
  </si>
  <si>
    <t>cash</t>
  </si>
  <si>
    <t>Expenses during platform committee meeting on 22-04-14</t>
  </si>
  <si>
    <t>Reimburement for expenses of advocacy officer for attending NGO Forum meeting on 11-02-14</t>
  </si>
  <si>
    <t>Facilitation for Advocacy officer during African union meeting in Addis-ababa on 27-3rd may 14</t>
  </si>
  <si>
    <t>Balance Pay't for hotel bills during platform meeting held on 29-4-14</t>
  </si>
  <si>
    <t>30/04/2014</t>
  </si>
  <si>
    <t>CU contribution to VEDCO  to carry out introductorry meetings in the north</t>
  </si>
  <si>
    <t>CU contribution to Caritas Mbarara  to carry out introductory meetings in the west</t>
  </si>
  <si>
    <t xml:space="preserve">CU contribution to CIDI soroti  to carry out introductory meetings in the East </t>
  </si>
  <si>
    <t xml:space="preserve">CU contribution to CIDI soroti  to carry out Radio talk show during introductory meetings in the East </t>
  </si>
  <si>
    <t>Fuel consumed during Introductory meetings in the North,East &amp;Western regions</t>
  </si>
  <si>
    <t>Perdiem For 4 staff&amp; cordination expenses during Introductory meeting in the west,east&amp;north.</t>
  </si>
  <si>
    <t>CU contribution to ESAFF  to carry out introductorry meetings in the Central</t>
  </si>
  <si>
    <t>Payt for radio talk show &amp; facilitation of radio panalists in central region</t>
  </si>
  <si>
    <t>Cordition Airtime Advocacy officer</t>
  </si>
  <si>
    <t>Payt for radio talk show &amp; facilitation of radio panalists in the western region</t>
  </si>
  <si>
    <t>Payt for two radio talk shows in the Northern region during introductory meetings</t>
  </si>
  <si>
    <t>Facilitation for radio panalists in the Northern region during introductory meetings</t>
  </si>
  <si>
    <t>Expenses during platform committee meeting on 23rd-05-14</t>
  </si>
  <si>
    <t>20/05/2014</t>
  </si>
  <si>
    <t>Staff salaries May 2014</t>
  </si>
  <si>
    <t>Staff NSSF &amp; PAYE May 2014</t>
  </si>
  <si>
    <t>Expenses during ACF meeting on 17th-06-14</t>
  </si>
  <si>
    <t>Fuel for UGOPAP activities 2nd quarter 2014(card loading)</t>
  </si>
  <si>
    <t>Expenses during Regional committee orientation meeting on 18th&amp;19th-06</t>
  </si>
  <si>
    <t>Deposit on hotel bills during Regional committee orientation meeting on 18&amp;19-06-14</t>
  </si>
  <si>
    <t>Deposit on hotel bills during ACF meeting on 17th-06-14</t>
  </si>
  <si>
    <t>Expenses for staff while carrying out monitoring &amp;follow up visits in CIDI soroti</t>
  </si>
  <si>
    <t>Balance Pay't for hotel bills during ACF meeting held on 17-6-14</t>
  </si>
  <si>
    <t>Bal pay't on hotel bills during Regional committee orientation meeting on 18&amp;19-06-14</t>
  </si>
  <si>
    <t>pay't for printing &amp;photocopying of documents during ACF &amp;Orientation of regional members</t>
  </si>
  <si>
    <t>23/6/2014</t>
  </si>
  <si>
    <t>Staff salaries June 2014</t>
  </si>
  <si>
    <t>Staff NSSF &amp; PAYE June 2014</t>
  </si>
  <si>
    <t>CU director's salary/allowance May&amp;June 2014</t>
  </si>
  <si>
    <t>24/06/2014</t>
  </si>
  <si>
    <t>Top up on insurance costs for repairing UGOPAP Vehicle after an accident</t>
  </si>
  <si>
    <t xml:space="preserve">Transfer of Corporate Audit funds to CU account as UGOPAP contribution to the exercise </t>
  </si>
  <si>
    <t>Payt for TV news clips from UBC TV for ACF meeting on 17-06-14</t>
  </si>
  <si>
    <t>31/05/2015</t>
  </si>
  <si>
    <t>For the month of April 2014</t>
  </si>
  <si>
    <t>Date  14th-05</t>
  </si>
  <si>
    <t>Date  13th-06</t>
  </si>
  <si>
    <t>For the month of May 2014</t>
  </si>
  <si>
    <t>1st QTR</t>
  </si>
  <si>
    <t>2nd  QTR</t>
  </si>
  <si>
    <t>3 rd QTR</t>
  </si>
  <si>
    <t>Payt for media houses during ACF Meeting on 17th-06-14</t>
  </si>
  <si>
    <t>CU- Organisational Audit</t>
  </si>
  <si>
    <t>30/06/2014</t>
  </si>
  <si>
    <t>Pay't for news papers for April-june 2014</t>
  </si>
  <si>
    <t>Pay,t of Airtime for 5 Hrs Radio talk show in the Eastern(Kyoga Veritas Radio)</t>
  </si>
  <si>
    <t>Facilitation for radio panalists in the Eastern region during GMOs radio talk shows.</t>
  </si>
  <si>
    <t>Modem Air time for UGOPAP staff</t>
  </si>
  <si>
    <t>Deposit on hotel bills for platform meeting held on 16th-07-14(pope hotel)</t>
  </si>
  <si>
    <t xml:space="preserve">Other Expenses during Platform  meeting on 16th-07 at pope paul hotel </t>
  </si>
  <si>
    <t>Deposit on hotel bills for the capacity building workshop to be held on 03rd-10th -08-14(Arch-Apartments hotel)</t>
  </si>
  <si>
    <t xml:space="preserve">Transport refund&amp; Other expenses during Platform committee meeting held on 15th-07-14 at UCS board room </t>
  </si>
  <si>
    <t>Facilitation for participants during CSOs strategising meeting held on 18th-07-14 at UCS board room</t>
  </si>
  <si>
    <t>TRANSFER OF EUR                      58237.00@3530.00</t>
  </si>
  <si>
    <t>ITT-0074140</t>
  </si>
  <si>
    <t>UGOPAP contribution towards 2014/15 Budget Analysis conducted caritas office through Mr.Twinamasiko.</t>
  </si>
  <si>
    <t>25/07/2014</t>
  </si>
  <si>
    <t>Staff salaries July 2014</t>
  </si>
  <si>
    <t>Staff NSSF &amp; PAYE July 2014</t>
  </si>
  <si>
    <t>CU director's salary/allowance for July 2014</t>
  </si>
  <si>
    <t>Balance pay't for hotel bills during platform meetings held on 15th&amp;16th-07-14(pope hotel)</t>
  </si>
  <si>
    <t>Twinamasiko</t>
  </si>
  <si>
    <t>Expenses during Lobby meetings on GMOs held on 22nd,23rd &amp; 25th-07-14</t>
  </si>
  <si>
    <t>Reimburement for hotel expenses due to members who slept at CANLET hotel to attend platform committee meeting on 15th-07-14</t>
  </si>
  <si>
    <t xml:space="preserve">50% deposit for analysing of UGOPAP 2012/13 data </t>
  </si>
  <si>
    <t>Pay't for retrieval of 2012 baseline data from the web base data base</t>
  </si>
  <si>
    <t xml:space="preserve">Afya Norbert </t>
  </si>
  <si>
    <t>29/07/2014</t>
  </si>
  <si>
    <t>Facilitation for staff to attend the eastern radio talk shows on GMOs on 27th-31st -july</t>
  </si>
  <si>
    <t xml:space="preserve">Joseph Ssuuna </t>
  </si>
  <si>
    <t>70% deposit for the Trainner during Capacity building work shop on 3rd to 10th - Aug (Arch Apartments)</t>
  </si>
  <si>
    <t>Extra Expenses for the capacity building workshop to be held from 03rd to 10th -08-14(Arch-Apartments hotel)</t>
  </si>
  <si>
    <t xml:space="preserve"> Expenses for the capacity building workshop to be held from 03rd to 10th -08-14(Arch-Apartments hotel)</t>
  </si>
  <si>
    <t>Fuel for UGOPAP activities 3rd quarter 2014(card loading)</t>
  </si>
  <si>
    <t>Expenses during Press conference on GMOs to be held on 01st-08-14</t>
  </si>
  <si>
    <t>For the month of June 2014</t>
  </si>
  <si>
    <t>Date  16th-07</t>
  </si>
  <si>
    <t>For the month of July 2014</t>
  </si>
  <si>
    <t>Date  7th-08</t>
  </si>
  <si>
    <t>30/07/2014</t>
  </si>
  <si>
    <t>Cash book form for July 2014</t>
  </si>
  <si>
    <t>Cash book form for Jun 2014</t>
  </si>
  <si>
    <t>CIDI SOROTI</t>
  </si>
  <si>
    <t>ESSAF</t>
  </si>
  <si>
    <t>Cash book form for May 2014</t>
  </si>
  <si>
    <t>30/03/2014</t>
  </si>
  <si>
    <t>Retrieval of Base line Data.</t>
  </si>
  <si>
    <t>Arch Apartments Hotel</t>
  </si>
  <si>
    <t>Royal Suites Hotel</t>
  </si>
  <si>
    <t>Abbot Ntwali</t>
  </si>
  <si>
    <t>Pax Insurance</t>
  </si>
  <si>
    <t>MT Motors ltd</t>
  </si>
  <si>
    <t>Caritas Admin a/c</t>
  </si>
  <si>
    <t>Kyoga Veritas Radio</t>
  </si>
  <si>
    <t>Staff salaries August 2014</t>
  </si>
  <si>
    <t>Staff NSSF &amp; PAYE August 2014</t>
  </si>
  <si>
    <t>CU director's salary/allowance for August 2014</t>
  </si>
  <si>
    <t>Job Advert for new staff Legal&amp; Advocacy(monitor)</t>
  </si>
  <si>
    <t>Job Advert for new staff Legal&amp; Advocacy(New Vision)</t>
  </si>
  <si>
    <t>Bal pay't on hotel bills during Regional committee Capacity building workshop on 3rd to 10th-Aug(Archi apart hotel)</t>
  </si>
  <si>
    <t>subscription to PELUM</t>
  </si>
  <si>
    <t>14/08/2014</t>
  </si>
  <si>
    <t>Balance payt(30%) for the Trainner during Capacity building work shop on 3rd to 10th - Aug (Arch Apartments)</t>
  </si>
  <si>
    <t>31/07/2014</t>
  </si>
  <si>
    <t>facilitation for staff to attend the Elgon region Lobby meeting on GMOs on 25-08-14</t>
  </si>
  <si>
    <t>UGOPAP contribution to the Dialogue on national Agric Policy by UNFFE &amp; CU platform on 27th-08-14</t>
  </si>
  <si>
    <t xml:space="preserve">Reimbursement of transport for Advocacy officer while attending CSOs seed policy handbook meeting at Africana on 12th&amp;13th-Aug </t>
  </si>
  <si>
    <t xml:space="preserve">Reimbursement of funds used on photocopying documents during mapping out exercise. </t>
  </si>
  <si>
    <t xml:space="preserve">Pay't for four hours Radio talkshows on GMOs conducted in the central region by ESSAF AT Radio Buddu </t>
  </si>
  <si>
    <t xml:space="preserve">Facilitation for panalists during Radio talkshows on GMOs conducted in the central region by ESSAF AT Radio Buddu for four days </t>
  </si>
  <si>
    <t>26/08/2014</t>
  </si>
  <si>
    <t>22/08/2014</t>
  </si>
  <si>
    <t>4th QTR</t>
  </si>
  <si>
    <t>Facilitation for meeting with the prime minister of Bunyoro in hoima on 16th-09</t>
  </si>
  <si>
    <t>Communication costs for Advocacy officer (Phone &amp;modem)</t>
  </si>
  <si>
    <t>31/08/2014</t>
  </si>
  <si>
    <t>Monitor Publications</t>
  </si>
  <si>
    <t>New Vision</t>
  </si>
  <si>
    <t>Ssuuna Joseph</t>
  </si>
  <si>
    <t>Radio Buddu FM</t>
  </si>
  <si>
    <t>PELUM UGANDA</t>
  </si>
  <si>
    <t>For the month of Aug 2014</t>
  </si>
  <si>
    <t>Date  12th-09</t>
  </si>
  <si>
    <t>Cash book form for Aug 2014</t>
  </si>
  <si>
    <t>18/9/2014</t>
  </si>
  <si>
    <t>Fuel for UGOPAP activities 3rd &amp;4th quarter 2014(card loading)</t>
  </si>
  <si>
    <t>PRIME COMPUTERS CENTER LTD</t>
  </si>
  <si>
    <t>Purchase of a new UPS for accountants computer</t>
  </si>
  <si>
    <t>Expenses during platform committee meeting  held on 18th-09-2014</t>
  </si>
  <si>
    <t>Expenses/transport refund during strategizing meeting on GMOs on 4th&amp;18th-09</t>
  </si>
  <si>
    <t>Expenses for staff while carrying out trainning for data entrants in CIDI soroti from 21st to 26th -09</t>
  </si>
  <si>
    <t>Pay't for the consultant for customising of the data entry screen for UGOPAP partners(CIDI SOROTI)</t>
  </si>
  <si>
    <t>CU contribution to ESAFF  to conduct regional feedback&amp;ACF dialogues in the Central</t>
  </si>
  <si>
    <t>559&amp;560</t>
  </si>
  <si>
    <t>557&amp;558</t>
  </si>
  <si>
    <t>ESAFF</t>
  </si>
  <si>
    <t>Perdiem For 4 staff,Fuel&amp; cordination expenses during regional feedback&amp;ACF dialogues in the Eastern 20th&amp;21st-10.</t>
  </si>
  <si>
    <t>CU contribution to CIDI SOROTI  to conduct regional feedback&amp;ACF dialogues in the Eastern on 20th-21st-10</t>
  </si>
  <si>
    <t>Perdiem For 4 staff,Fuel&amp; cordination expenses during regional feedback&amp;ACF dialogues in the central 7th&amp;8th-10.</t>
  </si>
  <si>
    <t>CU contribution to VEDCO  to conduct regional feedback&amp;ACF dialogues in the Northern on 23rd-24th-10</t>
  </si>
  <si>
    <t>563&amp;564</t>
  </si>
  <si>
    <t>Perdiem For 4 staff,Fuel&amp; cordination expenses during regional feedback&amp;ACF dialogues in the Northern 23rd&amp;24th-10.</t>
  </si>
  <si>
    <t>566&amp;567</t>
  </si>
  <si>
    <t>CU contribution to CARITAS MBARARA  to conduct regional feedback&amp;ACF dialogues in the Western on 2nd-3rd-10</t>
  </si>
  <si>
    <t>Perdiem For 4 staff,Fuel&amp; cordination expenses during regional feedback&amp;ACF dialogues in the Western 2nd&amp;3rd-10.</t>
  </si>
  <si>
    <t>voice of lango radio</t>
  </si>
  <si>
    <t>Conducting 3 hours radio talk show on GMOs in the northern region</t>
  </si>
  <si>
    <t xml:space="preserve">Facilitation for panalists during Radio talkshows on GMOs conducted in the Northern region by VEDCO at Voice of Lango Radio  for three days </t>
  </si>
  <si>
    <t xml:space="preserve">Pay't for Three hours Radio talkshows on GMOs conducted in the Western region by Caritas Mbarara at Vision Radio  </t>
  </si>
  <si>
    <t>Staff salaries September 2014</t>
  </si>
  <si>
    <t>Staff NSSF &amp; PAYE September 2014</t>
  </si>
  <si>
    <t>CU director's salary/allowance for September 2014</t>
  </si>
  <si>
    <t>Caritas subscription towards the UFCOVP platform for the year 2014</t>
  </si>
  <si>
    <t>Transfer of 3rd quarter administration costs funds to CU admn a/c</t>
  </si>
  <si>
    <t>UFCOVP a/c</t>
  </si>
  <si>
    <t>ITT-0087833</t>
  </si>
  <si>
    <t>29/09/2014</t>
  </si>
  <si>
    <t>TRANSFER OF EUR                      38919.60@3320.00</t>
  </si>
  <si>
    <t>Conduct dialogue&amp; feedback meetings at regional level</t>
  </si>
  <si>
    <t xml:space="preserve">Development of UFCOVP Strategic plan 2015-2019 </t>
  </si>
  <si>
    <t>Recruitment costs for advocacy new staff</t>
  </si>
  <si>
    <t>Pay't for news papers for Jul-Sept 2014</t>
  </si>
  <si>
    <t>Purchase seat covers for UGOPAP car</t>
  </si>
  <si>
    <t>Fuel&amp; proffessional fees for presenter during regional feedback&amp;ACF dialogues in the four regions.</t>
  </si>
  <si>
    <t>30/09/2014</t>
  </si>
  <si>
    <t xml:space="preserve">Reimbursement of transport for Advocacy officer while attending CSOs national meetings during september 2014 </t>
  </si>
  <si>
    <t xml:space="preserve">50% Bal pay't for analysing of UGOPAP 2012/13 data </t>
  </si>
  <si>
    <t>15/10/2014</t>
  </si>
  <si>
    <t>Richard ssali</t>
  </si>
  <si>
    <t>payt for repairing UGOPAP file shelves</t>
  </si>
  <si>
    <t>Pay't for UGOPAP motorcar insurance for 9th-12-2014 to 9th-12-2015</t>
  </si>
  <si>
    <t>PAX INSURANCE</t>
  </si>
  <si>
    <t>M.T Motors Ltd</t>
  </si>
  <si>
    <t>Transfer of 4th quarter administration costs funds to CU admn a/c</t>
  </si>
  <si>
    <t>Expenses during Legal&amp; Advocacy officer's interview exercise</t>
  </si>
  <si>
    <t>M&amp;E Facilitation during data collection trainning in EADEN (19th-24th/Oct)</t>
  </si>
  <si>
    <t>29/10/2014</t>
  </si>
  <si>
    <t>florance</t>
  </si>
  <si>
    <t>Expenses during the sensitization of the cultural leaders on GMO bill on 27th-Nov</t>
  </si>
  <si>
    <t>590/592/593</t>
  </si>
  <si>
    <t>Staff salaries for October (Spent on Springsteen a/c )</t>
  </si>
  <si>
    <t>Staff</t>
  </si>
  <si>
    <t>31/10/2014</t>
  </si>
  <si>
    <t xml:space="preserve">Other Expenses during Platform strategic plan workshop on 17th-22nd-Nov at pope paul hotel </t>
  </si>
  <si>
    <t>70% Deposit on Hotel costs during the strategic plan workshop on 17th-22nd-Nov</t>
  </si>
  <si>
    <t>70% deposit for the consultant during strategic plan work shop on 17th to 22nd-Nov</t>
  </si>
  <si>
    <t>Fuel for carrying out UGOPAP activities for 4th quarter 2014</t>
  </si>
  <si>
    <t>Payt for furniture for the New UGOPAP staff (table &amp; chair)</t>
  </si>
  <si>
    <t xml:space="preserve">Payment for production of Danish Embassy Booklets </t>
  </si>
  <si>
    <t>Reimbursement of expenses during strategizing planning meeting for cultural leaders meeting on 18th-10</t>
  </si>
  <si>
    <t xml:space="preserve">Expenses for M&amp;E During the dissemination of New reporting template to CAPCA agencies </t>
  </si>
  <si>
    <t>Facilitation for M&amp;E while trainning the 2014 Annual data collectors for CIDI soroti</t>
  </si>
  <si>
    <t>Accomodation for upcountry participants during the ACF National dialogue at AFRICANA on 8th-Dec</t>
  </si>
  <si>
    <t xml:space="preserve">Other Expenses during the Platform /strategic plan dissemination meeting on 9th-Dec </t>
  </si>
  <si>
    <t>Production of T.Shirts during the ACF National dialogue at Africana on 8th -Dec</t>
  </si>
  <si>
    <t>Fuel &amp; other expenses for travelling to the Eastern with the Donor</t>
  </si>
  <si>
    <t>27/11/2014</t>
  </si>
  <si>
    <t>Dezy furniture Ltd</t>
  </si>
  <si>
    <t>Office furniture&amp; Laptop</t>
  </si>
  <si>
    <t xml:space="preserve">pay't for replacement of UGOPAP car windscreen </t>
  </si>
  <si>
    <t>Bal pay't for the Hotel costs during the strategic plan workshop on 17th-22nd-Nov</t>
  </si>
  <si>
    <t>Transfer from springsteen a/c for Staff salaries of October 2014 .</t>
  </si>
  <si>
    <t>Bal pay't for the consultant who developed the UFCOVPstrategic plan .</t>
  </si>
  <si>
    <t xml:space="preserve">Bal payt for Hotel costs during the Platform /strategic plan dissemination meeting on 9th-Dec </t>
  </si>
  <si>
    <t>Pay't for news papers for Oct-Dec 2014</t>
  </si>
  <si>
    <t>Pay't for the Laptop of the New advocacy officer</t>
  </si>
  <si>
    <t>Advocacy officer expenses</t>
  </si>
  <si>
    <t>30/11/2014</t>
  </si>
  <si>
    <t>TRANSFER OF EUR                      6007.39@3340.00</t>
  </si>
  <si>
    <t>ITT-0094485</t>
  </si>
  <si>
    <t xml:space="preserve">70% deposit on Hotel costs during the Platform /strategic plan validation meeting on 9th-Dec </t>
  </si>
  <si>
    <t>Pay't for the platform Diaries for 2015</t>
  </si>
  <si>
    <t>Expenses during Press conference on GMOs to be held on 01st-08-14/(used on platform meeting with donor in oct)</t>
  </si>
  <si>
    <t>15/12/2014</t>
  </si>
  <si>
    <t>18/12/2014</t>
  </si>
  <si>
    <t xml:space="preserve">Transfer of funds from PMC-UGOPAP </t>
  </si>
  <si>
    <t>25/11/2014</t>
  </si>
  <si>
    <t xml:space="preserve">Transfer of funds for human resource manual from PMC-UGOPAP </t>
  </si>
  <si>
    <t>31/12/2014</t>
  </si>
  <si>
    <t>Reimbursement of expenses during strategizing meeting on GMOs on 4th-09&amp; photocopying of the bill</t>
  </si>
  <si>
    <t>For the month of Nov 2014</t>
  </si>
  <si>
    <t>Date  12th-12</t>
  </si>
  <si>
    <t>For the month of Dec 2014</t>
  </si>
  <si>
    <t>Date  05th-01-15</t>
  </si>
  <si>
    <t>Kizito Nsubuga</t>
  </si>
  <si>
    <t>Brupa Artist</t>
  </si>
  <si>
    <t>Canon World Ltd</t>
  </si>
  <si>
    <t>Pricise Investment ltd</t>
  </si>
  <si>
    <t>CU-UGOPAP Cash book form for Dec  2014</t>
  </si>
  <si>
    <t>CU-UGOPAP Cash book form for Nov  2014</t>
  </si>
  <si>
    <t>CU-UGOPAP Cash book form for Oct  2014</t>
  </si>
  <si>
    <t>CU-UGOPAP Cash book form for Sept  2014</t>
  </si>
  <si>
    <t>4th Transfer</t>
  </si>
  <si>
    <t>5th Transfer</t>
  </si>
  <si>
    <t>Expenses during platform meeting on 29-04-14</t>
  </si>
  <si>
    <t>Caritas Uganda Budgeted Income &amp; Expenditure Statement for the period JAN-DEC 2014</t>
  </si>
  <si>
    <t>Income From PMC to cover CU Budget Deficit</t>
  </si>
  <si>
    <t>Staff salaries(Legal&amp;Advocacy officer)</t>
  </si>
  <si>
    <t xml:space="preserve">                31/12/2014                                                           01/01/2014 TO 31/12/2014                                                          </t>
  </si>
  <si>
    <t>27/01/2014</t>
  </si>
  <si>
    <t>Transfers from Caritas Denmark to CARITAS UGANDA during 2014</t>
  </si>
  <si>
    <t>Income From PMC for Human resource policies</t>
  </si>
  <si>
    <t xml:space="preserve">Medical health insurance for 4 staff @ 450,000 p.a </t>
  </si>
  <si>
    <t>Accounts Assistant (1 staff x 35 months x 1,200,000)</t>
  </si>
  <si>
    <t>LESS TOTAL EXPENDITURES</t>
  </si>
  <si>
    <t>LESS Human resource policies Funds from PMC</t>
  </si>
  <si>
    <t xml:space="preserve">UGOPAP Development Of Human Resource Manual </t>
  </si>
  <si>
    <t xml:space="preserve">Canon World Limited </t>
  </si>
  <si>
    <t>X</t>
  </si>
  <si>
    <t>Laptop (HP, 4GB RAM ,640 GB, i5)Laptop bag &amp; aExternal hard drive transcens</t>
  </si>
  <si>
    <t>Laptop (HP PRO BOOK 440 i3, 4GB RAM ,500 GB HDD, 14'' Screen &amp;Laptop bag</t>
  </si>
  <si>
    <t>021</t>
  </si>
  <si>
    <t>014</t>
  </si>
  <si>
    <t>018</t>
  </si>
  <si>
    <t>09&amp;011</t>
  </si>
  <si>
    <t>017</t>
  </si>
  <si>
    <t>019</t>
  </si>
  <si>
    <t>020</t>
  </si>
  <si>
    <t>CARITAS UGANDA- UGOPAP ASSETS REGISTER FORM.AS AT DEC 2014</t>
  </si>
  <si>
    <t>Posting error in bank</t>
  </si>
  <si>
    <t>TRANSFER OF EUR                      49902.00@3300.00</t>
  </si>
  <si>
    <t>Staff salaries Jan 2015</t>
  </si>
  <si>
    <t>Staff NSSF &amp; PAYE Jan 2015</t>
  </si>
  <si>
    <t>21/1/2015</t>
  </si>
  <si>
    <t>27/1/2015</t>
  </si>
  <si>
    <t>CU director's salary/allowance Jan 2015</t>
  </si>
  <si>
    <t>Fuel for UGOPAP activities first quarter 2015</t>
  </si>
  <si>
    <t>Reimbursement for fuel used UGOPAP activites before receipt of funds</t>
  </si>
  <si>
    <t>Reimbursement for purchase of UGOPAP motor vehicle battery used before receipt of funds</t>
  </si>
  <si>
    <t>Accounts assist expenses while doing PMC activities (jan 2015)</t>
  </si>
  <si>
    <t>Pay't for the consultant for Development of the data entry screen for UGOPAP partners</t>
  </si>
  <si>
    <t>Expenses during platform committee meeting on 4th-02-15</t>
  </si>
  <si>
    <t>Cordination airtime for advocacy officer and UFCOP chairperson.</t>
  </si>
  <si>
    <t>Expenses during the follow up meeting on cultural leaders dialogue held on 11th -02-2015</t>
  </si>
  <si>
    <t>Payment for Engraving of UGOPAP assets</t>
  </si>
  <si>
    <t>Accounts assist expenses while doing PMC activities (Feb 2015)</t>
  </si>
  <si>
    <t>Pay't of subscription fees to PELUM Network.</t>
  </si>
  <si>
    <t>19/2/2015</t>
  </si>
  <si>
    <t>Staff salaries Feb 2015</t>
  </si>
  <si>
    <t>Staff NSSF &amp; PAYE Feb 2015</t>
  </si>
  <si>
    <t>CU director's salary/allowance Feb 2015</t>
  </si>
  <si>
    <t>Ndizeye simon</t>
  </si>
  <si>
    <t>Facilitation for M&amp;E during trainning of data entrants at all CAPCA agencies from 23rd Feb to 9th-Mar 15.</t>
  </si>
  <si>
    <t>UGOPAP motor car servicing &amp; maintainance (UAN 804N)</t>
  </si>
  <si>
    <t>Reimbursement for expenses on meals during steering&amp;CU staff planning meeting on 16-feb</t>
  </si>
  <si>
    <t>Accounts assist expenses while doing PMC activities (March 2015)</t>
  </si>
  <si>
    <t>Pay't of deposit on Hotel costs during platform meeting on 18th-03</t>
  </si>
  <si>
    <t>31/01/2015</t>
  </si>
  <si>
    <t>28/02/2015</t>
  </si>
  <si>
    <t>For the month of Jan 2015</t>
  </si>
  <si>
    <t>Date  11th-02</t>
  </si>
  <si>
    <t>UGOPAP Contribution towards Caritas week held in Lira Diocese</t>
  </si>
  <si>
    <t>Reimbursement of transport during national meetings attended on 29th,4th,5th&amp;6th of Feb 2015</t>
  </si>
  <si>
    <t>Expenses during Lobby meetings on GMOs with woman MP &amp; CSOs held on 10th-03-15</t>
  </si>
  <si>
    <t>Purchase of modem airtime for UGOPAP staff</t>
  </si>
  <si>
    <t>13/3/2015</t>
  </si>
  <si>
    <t>Staff salaries Mar 2015</t>
  </si>
  <si>
    <t>Staff NSSF &amp; PAYE Mar 2015</t>
  </si>
  <si>
    <t>CU director's salary/allowance Mar 2015</t>
  </si>
  <si>
    <t>Other Expenses during platform meeting on 18th-03-15</t>
  </si>
  <si>
    <t>Reimbursement for staff cordination airtime expenses for january 2015</t>
  </si>
  <si>
    <t>Pay't for office news papers for Jan to March 2015</t>
  </si>
  <si>
    <t>Bal Pay't of Hotel costs during platform meeting on 18th-03</t>
  </si>
  <si>
    <t>31/3/2015</t>
  </si>
  <si>
    <t>pay't of staff medical health insurance for 2015</t>
  </si>
  <si>
    <t>For the month of Feb 2015</t>
  </si>
  <si>
    <t>For the month of March 2015</t>
  </si>
  <si>
    <t>CARITAS UGANDA- UGOPAP</t>
  </si>
  <si>
    <t>CARITAS UGANDA-UGOPAP</t>
  </si>
  <si>
    <t>TRANSFER OF EUR                      63466.00@3165.00</t>
  </si>
  <si>
    <t>Fuel for UGOPAP activities Second quarter 2015</t>
  </si>
  <si>
    <t>Pay't of subscription fees to FRA Network.</t>
  </si>
  <si>
    <t>UGOPAP /CARITAS contribution towards GMOs press conference by all CSO's</t>
  </si>
  <si>
    <t>Cash book form for Jan 2015</t>
  </si>
  <si>
    <t>Cash book form for Mar 2015</t>
  </si>
  <si>
    <t>Cash book form for Feb 2015</t>
  </si>
  <si>
    <t xml:space="preserve">                              ……….…………………………….</t>
  </si>
  <si>
    <t xml:space="preserve">                               ….………….…………………………….</t>
  </si>
  <si>
    <t xml:space="preserve">                           ….………….…………………………….</t>
  </si>
  <si>
    <t>21/04/2015</t>
  </si>
  <si>
    <t>Deposit on Hotel costs during the trainning on indigenous seeds &amp; GMOs for platform members held on 28th&amp;29th-04</t>
  </si>
  <si>
    <t>Other Expenses during the trainning on indigenous seeds &amp; GMOs for platform members held on 28th&amp;29th-04</t>
  </si>
  <si>
    <t>Staff workman's compesation for 2015</t>
  </si>
  <si>
    <t>Perdiem &amp;Fuel during Capacity building trainning in mbale organised by Action Aid on 27th-04 to 01st-05.</t>
  </si>
  <si>
    <t>Accounts assistant expenses while doing PMC activities.for May 2015</t>
  </si>
  <si>
    <t>Accounts assistant expenses while doing PMC activities.for April 2015</t>
  </si>
  <si>
    <t>Staff salaries April 2015</t>
  </si>
  <si>
    <t>Staff NSSF &amp; PAYE April 2015</t>
  </si>
  <si>
    <t>CU director's salary/allowance April 2015</t>
  </si>
  <si>
    <t>24/04/2015</t>
  </si>
  <si>
    <t>UGOPAP contribution towards Caritas office Organisational Audit 2015.</t>
  </si>
  <si>
    <t>30/04/2015</t>
  </si>
  <si>
    <t>Date  13th-05</t>
  </si>
  <si>
    <t>For the month of April 2015</t>
  </si>
  <si>
    <t>For the month of May 2015</t>
  </si>
  <si>
    <t>Date  12th-06</t>
  </si>
  <si>
    <t>Cash book form for April  2015</t>
  </si>
  <si>
    <t>arch apartments</t>
  </si>
  <si>
    <t>For the month of June 2015</t>
  </si>
  <si>
    <t>……...………………………………………</t>
  </si>
  <si>
    <t>For the month of July 2015</t>
  </si>
  <si>
    <t>Date  06th-08</t>
  </si>
  <si>
    <t>Date  11th-09</t>
  </si>
  <si>
    <t>For the month of August 2015</t>
  </si>
  <si>
    <t>For the month of September 2015</t>
  </si>
  <si>
    <t>Date  05th-10</t>
  </si>
  <si>
    <t>Caritas annual subscription to the UFCVP platform for 2015</t>
  </si>
  <si>
    <t>For the month of October 2015</t>
  </si>
  <si>
    <t>Date  06th-11</t>
  </si>
  <si>
    <t>For the month of November 2015</t>
  </si>
  <si>
    <t>Date  14th-12</t>
  </si>
  <si>
    <t>For the month of December 2015</t>
  </si>
  <si>
    <t>Date  15th-01</t>
  </si>
  <si>
    <t xml:space="preserve"> Purchase of UGOPAP motor vehicle battery </t>
  </si>
  <si>
    <t>Payment for fuel used for UGOPAP activites before receipt of funds</t>
  </si>
  <si>
    <t>Request for staff cordination airtime expenses for january 2015 before receipt of Danida funds</t>
  </si>
  <si>
    <t>2015 UFCVP subscription from CAPCA</t>
  </si>
  <si>
    <t xml:space="preserve">VEDCO Membership fees and 2013,2014 &amp;2015 UFCVP Annual subscription </t>
  </si>
  <si>
    <t>Conduct national level dialogue (Farmers manifesto 2016 and beyond). By caritas Norway contribution</t>
  </si>
  <si>
    <t>CU- UGOPAP/UFCVP PLATFORM A/C</t>
  </si>
  <si>
    <t xml:space="preserve">CU-UFCVP INCOME &amp; EXPENDITURE STATEMENT FOR THE PERIOD JAN-DEC 2015 </t>
  </si>
  <si>
    <t>Transfer from Caritas Norway Prog.(UCS.SOCIAL DEV'T A/C)</t>
  </si>
  <si>
    <t>Reimbursement from UCS-KATUKA PROJECT a/c</t>
  </si>
  <si>
    <t>Uganda National Farmers Federation (UNFFE)</t>
  </si>
  <si>
    <t>Women of Uganda Network (WOUGNET)</t>
  </si>
  <si>
    <t>Policy Analysis and Development Research Institute (PADRI)</t>
  </si>
  <si>
    <t>Volunteer Efforts for Development Concerns (VEDCO)</t>
  </si>
  <si>
    <t xml:space="preserve">Central Archdiocesan provincial Caritas Association (CAPCA), </t>
  </si>
  <si>
    <t>Eastern Archdiocesan Development network (EADEN)</t>
  </si>
  <si>
    <t>Community Integrated Development Initiative (CIDI) Soroti.</t>
  </si>
  <si>
    <t>Public Affairs of Uganda (PAC)</t>
  </si>
  <si>
    <t>CDRN</t>
  </si>
  <si>
    <t>Jenga Afrika</t>
  </si>
  <si>
    <t>Uganda Farmers Media Link (FAMELI)</t>
  </si>
  <si>
    <t>Membership fees 2013</t>
  </si>
  <si>
    <t>Annual Subscription 2013</t>
  </si>
  <si>
    <t>Annual Subscription 2014</t>
  </si>
  <si>
    <t>Annual Subscription 2015</t>
  </si>
  <si>
    <t>Annual Subscription 2016</t>
  </si>
  <si>
    <t>GRAND TOTAL</t>
  </si>
  <si>
    <t>Eastern and Southern Africa Small Scale Farmers’ Forum(ESSAF)</t>
  </si>
  <si>
    <t>Soroti Catholic Justice and Peace commission. (SOCAJAPIC)</t>
  </si>
  <si>
    <t>Teso Legal Aid  Project.    (TLAP)</t>
  </si>
  <si>
    <t>Participatory Ecological Land Use Management (PELUM)</t>
  </si>
  <si>
    <t>Ecological Christian Organization (ECO)</t>
  </si>
  <si>
    <t>SADNET</t>
  </si>
  <si>
    <t>No.</t>
  </si>
  <si>
    <t>Member Organisations for UFCVP PLATFORM</t>
  </si>
  <si>
    <t>PREPARED BY FLORANCE ZAWEDDE</t>
  </si>
  <si>
    <t>CARITAS UGANDA</t>
  </si>
  <si>
    <t>ACC. ASSISSTANT</t>
  </si>
  <si>
    <t>Annual Subscription 2017</t>
  </si>
  <si>
    <t>UNACOH</t>
  </si>
  <si>
    <t>Annual Subscription 2018</t>
  </si>
  <si>
    <t>LIST OF MEMBERS IN THE CARITAS UGANDA UFCVP PLATFORM-CBOs &amp;farmer Organisation</t>
  </si>
  <si>
    <t>Bisheshe coffee processor</t>
  </si>
  <si>
    <t>CARITAS ARUA</t>
  </si>
  <si>
    <t>Caritas Nebbi</t>
  </si>
  <si>
    <t>Caritas Gulu</t>
  </si>
  <si>
    <t>Hope in Tomorrow</t>
  </si>
  <si>
    <t>Popular knowledge womens Initiative</t>
  </si>
  <si>
    <t>Sibanga Integrated Development Association(SIDA)</t>
  </si>
  <si>
    <t>contact persons</t>
  </si>
  <si>
    <t>Contact persons</t>
  </si>
  <si>
    <t>Yamo Esther</t>
  </si>
  <si>
    <t>Mukuju Cooperative farmers society(MUFACOS)</t>
  </si>
  <si>
    <t>Sebabu John</t>
  </si>
  <si>
    <t>Chemutai Rogers</t>
  </si>
  <si>
    <t>Odeke David</t>
  </si>
  <si>
    <t>Bulumba farmers development associations</t>
  </si>
  <si>
    <t>Iriir Centre farmers P.G</t>
  </si>
  <si>
    <t>Esuju James</t>
  </si>
  <si>
    <t>ACIFCOS</t>
  </si>
  <si>
    <t>Nalyongo Paschal Watiti</t>
  </si>
  <si>
    <t>abul paul</t>
  </si>
  <si>
    <t xml:space="preserve">CARITAS KASESE </t>
  </si>
  <si>
    <t>DRICURI MONICA</t>
  </si>
  <si>
    <t>kabaliisa grace</t>
  </si>
  <si>
    <t>NYWA</t>
  </si>
  <si>
    <t>MTCEA</t>
  </si>
  <si>
    <t>BULANGE YOUTH ALIVE</t>
  </si>
  <si>
    <t>MITOOMA COMM INNITIATIVE FOR WOMEN</t>
  </si>
  <si>
    <t xml:space="preserve">Mwesigwa Anthony </t>
  </si>
  <si>
    <t>Nampante coop society</t>
  </si>
  <si>
    <t>Kase multi purpose</t>
  </si>
  <si>
    <t>mungu acel</t>
  </si>
  <si>
    <t>ojara christopher</t>
  </si>
  <si>
    <t>nenanyimu francis</t>
  </si>
  <si>
    <t>Kebisooni Coffee Farmers Coop Society</t>
  </si>
  <si>
    <t xml:space="preserve">CARITAS KABAALE </t>
  </si>
  <si>
    <t>Ibanda Women’s Guild</t>
  </si>
  <si>
    <t>Busekera Women Agro Processing Group</t>
  </si>
  <si>
    <t xml:space="preserve">CHARTER </t>
  </si>
  <si>
    <t>Kashekuro Banana Innovation Platform</t>
  </si>
  <si>
    <t>Kisoro District NGO/CBO Forum</t>
  </si>
  <si>
    <t>Eastern</t>
  </si>
  <si>
    <t xml:space="preserve">Muwanga Suzan </t>
  </si>
  <si>
    <t>Central</t>
  </si>
  <si>
    <t>Cheberen evicted persons group</t>
  </si>
  <si>
    <t>Ayubu musolo</t>
  </si>
  <si>
    <t>AWASI TURBUR MULTI PURPOSE(ATUASOS)</t>
  </si>
  <si>
    <t>Oliaca peter cris</t>
  </si>
  <si>
    <t>Muwangala Jackson</t>
  </si>
  <si>
    <t>Tuban Organic Farmers association</t>
  </si>
  <si>
    <t>Eastern-Bukedia</t>
  </si>
  <si>
    <t xml:space="preserve">Oroni Kaliifa </t>
  </si>
  <si>
    <t>WESTERN-Rukungiri</t>
  </si>
  <si>
    <t>Paul Katuriba</t>
  </si>
  <si>
    <t>Western -Ibanda</t>
  </si>
  <si>
    <t>Grace Osiime</t>
  </si>
  <si>
    <t>KAZO DEVELOPMENT Initiative</t>
  </si>
  <si>
    <t>western-Kiruhura</t>
  </si>
  <si>
    <t>Bernardine</t>
  </si>
  <si>
    <t>WESTERN-Kisoro</t>
  </si>
  <si>
    <t>WESTERN-Sheema</t>
  </si>
  <si>
    <t>South Western Institute of Policy and Advocacy (SOWIPA)</t>
  </si>
  <si>
    <t>Nantamba Edward</t>
  </si>
  <si>
    <t>Western-Ibanda</t>
  </si>
  <si>
    <t>WESTERN-Hoima</t>
  </si>
  <si>
    <t>Dodoth Agro grains &amp;Supply Dev</t>
  </si>
  <si>
    <t>Moreen kamugisha</t>
  </si>
  <si>
    <t>EASTERN</t>
  </si>
  <si>
    <t>Northern</t>
  </si>
  <si>
    <t>Namalu farmers produce group</t>
  </si>
  <si>
    <t>AAMCOS</t>
  </si>
  <si>
    <t>Western</t>
  </si>
  <si>
    <t>eastern</t>
  </si>
  <si>
    <t>olupot peter</t>
  </si>
  <si>
    <t>akwale sylivia</t>
  </si>
  <si>
    <t>Eastern-namutumba</t>
  </si>
  <si>
    <t>Eastern-kaliro</t>
  </si>
  <si>
    <t>lubaale ben</t>
  </si>
  <si>
    <t>Eastern -butebo</t>
  </si>
  <si>
    <t>Oliso janet</t>
  </si>
  <si>
    <t>NGORA District farmers forum</t>
  </si>
  <si>
    <t>elianu joseph</t>
  </si>
  <si>
    <t>OJOFACOS(Amukalu)</t>
  </si>
  <si>
    <t>Amukalu Aloet joint farmers cooperatives</t>
  </si>
  <si>
    <t>Nawandala integrated farmers corperative society</t>
  </si>
  <si>
    <t>Lukanga tukolere walala farmers corperative society</t>
  </si>
  <si>
    <t>Niwaningi integrated development farmers association</t>
  </si>
  <si>
    <t>charity okurutu</t>
  </si>
  <si>
    <t>Eastern-eaden</t>
  </si>
  <si>
    <t xml:space="preserve">Tukola bawona farmers association </t>
  </si>
  <si>
    <t>SOWETO MUNO MUKABI FARMERS DEVT GROUP</t>
  </si>
  <si>
    <t>CENTRAL</t>
  </si>
  <si>
    <t>Mubende producers &amp; marketing cooperative union</t>
  </si>
  <si>
    <t>Caritas Lira</t>
  </si>
  <si>
    <t>Akaki Francis</t>
  </si>
  <si>
    <t>Baguma</t>
  </si>
  <si>
    <t>Jesca Omodi</t>
  </si>
  <si>
    <t>Allan ssebulime</t>
  </si>
  <si>
    <t>Adem Andrew</t>
  </si>
  <si>
    <t>Center for Participatory research and Development (CEPARD)</t>
  </si>
  <si>
    <t>Peter Eceru</t>
  </si>
  <si>
    <t>Emmanuel oyilos</t>
  </si>
  <si>
    <t>mulumba Mathias</t>
  </si>
  <si>
    <t>Caleb Gumisiriza</t>
  </si>
  <si>
    <t>Ben Boham</t>
  </si>
  <si>
    <t>Luganda</t>
  </si>
  <si>
    <t>Kayondo mathias</t>
  </si>
  <si>
    <t>Bernardine Atungabirwe</t>
  </si>
  <si>
    <t>LIST OF NATIONAL MEMBERS IN THE CARITAS UGANDA UFCVP PLATFORM</t>
  </si>
  <si>
    <t>Membership fees 2018</t>
  </si>
  <si>
    <t>Western-Ntungamo</t>
  </si>
  <si>
    <t xml:space="preserve">BULUNGULI FARMERS MULTI PURPOSE CO. </t>
  </si>
  <si>
    <t>Basooka kwavula Farmers group</t>
  </si>
  <si>
    <t xml:space="preserve">TOTAL FOR NATIONAL &amp; REGIONAL MEMBERS CONTRIBUTIONS </t>
  </si>
  <si>
    <t>Aludi JB</t>
  </si>
  <si>
    <t>Total 2018</t>
  </si>
  <si>
    <t>Membership fees 2019</t>
  </si>
  <si>
    <t>Annual Subscription 2019</t>
  </si>
  <si>
    <t>TOTAL MEMBERSHIP</t>
  </si>
  <si>
    <t xml:space="preserve">TOTAL SUBSCRIPTION </t>
  </si>
  <si>
    <t>kikooba cooperatives society ltd</t>
  </si>
  <si>
    <t>kaghema agetesamecooperatives society</t>
  </si>
  <si>
    <t xml:space="preserve"> sheild of africa foudation</t>
  </si>
  <si>
    <t>lipro livelihood improvement prog</t>
  </si>
  <si>
    <t>kantambara farmers forum</t>
  </si>
  <si>
    <t>bulime kweterana group</t>
  </si>
  <si>
    <t>kyakaigo farmers development association</t>
  </si>
  <si>
    <t>kafunjo twetungure group</t>
  </si>
  <si>
    <t>mukundane group nsiika</t>
  </si>
  <si>
    <t>save nature uganda farmers</t>
  </si>
  <si>
    <t>kingo f</t>
  </si>
  <si>
    <t>rubirizi district farmers association</t>
  </si>
  <si>
    <t>nyamwiru farmers forum</t>
  </si>
  <si>
    <t>oquali jrerom</t>
  </si>
  <si>
    <t>otim kole</t>
  </si>
  <si>
    <t>letia violet</t>
  </si>
  <si>
    <t>lorence oyam</t>
  </si>
  <si>
    <t>vicky</t>
  </si>
  <si>
    <t xml:space="preserve">simon </t>
  </si>
  <si>
    <t>julliet</t>
  </si>
  <si>
    <t>florence</t>
  </si>
  <si>
    <t>packh</t>
  </si>
  <si>
    <t>okelo john</t>
  </si>
  <si>
    <t>jenfer</t>
  </si>
  <si>
    <t>achiru</t>
  </si>
  <si>
    <t>mityana district youth development association</t>
  </si>
  <si>
    <t>agro skills foudation</t>
  </si>
  <si>
    <t>mubende producers cooperatives</t>
  </si>
  <si>
    <t>kase multi purpose</t>
  </si>
  <si>
    <t>EASTERN CHAPTER</t>
  </si>
  <si>
    <t xml:space="preserve">NORTHERN </t>
  </si>
  <si>
    <t>CENTRAL CHAPTER</t>
  </si>
  <si>
    <t>WESTERN CHARPTER</t>
  </si>
  <si>
    <t>Tusuubira women development agency</t>
  </si>
  <si>
    <t>Total 2019</t>
  </si>
  <si>
    <t>Northrn</t>
  </si>
  <si>
    <t>Caritas Fortportal</t>
  </si>
  <si>
    <t>DISTRICT</t>
  </si>
  <si>
    <t>LIST OF NATIONAL MEMBERS IN THE NORTHERN- UFCVP PLATFORM</t>
  </si>
  <si>
    <t>LIST OF MEMBERS IN THE NORTHERN- UFCVP PLATFORM-CBOs &amp;farmer Organisation</t>
  </si>
  <si>
    <t>BED IRYEKO FARMER GROUP</t>
  </si>
  <si>
    <t>LIRA</t>
  </si>
  <si>
    <t>KOLE</t>
  </si>
  <si>
    <t>LONYO-NYALI PIGERYE FARMER GROUP</t>
  </si>
  <si>
    <t>ORIVU WOMEN COOPERATIVES</t>
  </si>
  <si>
    <t>PADER</t>
  </si>
  <si>
    <t>NENANYIMU FRANCIS</t>
  </si>
  <si>
    <t>YENY-KI-KOMI FARMER GROUP</t>
  </si>
  <si>
    <t>ZOMBO DFA FARMER GROUP</t>
  </si>
  <si>
    <t>ZOMBO</t>
  </si>
  <si>
    <t>MUNGU ACEL</t>
  </si>
  <si>
    <t xml:space="preserve">NEN-ANYIM MIXED GROUP </t>
  </si>
  <si>
    <t>LAMWO</t>
  </si>
  <si>
    <t>ARUA</t>
  </si>
  <si>
    <t>OJARA CHRISTOPHER</t>
  </si>
  <si>
    <t>LETIA VIOLET</t>
  </si>
  <si>
    <t>DOKOLO</t>
  </si>
  <si>
    <t>ADAG-ALANE FARMER GROUP</t>
  </si>
  <si>
    <t>LAWRENCE OKELLO</t>
  </si>
  <si>
    <t>OYAM</t>
  </si>
  <si>
    <t>CAMKWOKI FARMER GROUP</t>
  </si>
  <si>
    <t>KITGUM</t>
  </si>
  <si>
    <t>VICKY ALANYO</t>
  </si>
  <si>
    <t>RIBER BER FARMER GROUP</t>
  </si>
  <si>
    <t>SIMON OBWONA</t>
  </si>
  <si>
    <t>NWOYA</t>
  </si>
  <si>
    <t>GUTI-ME ANAKA</t>
  </si>
  <si>
    <t>JULIET ACEN</t>
  </si>
  <si>
    <t>ODONG-KARACEL FARMERS ASSOCIATION</t>
  </si>
  <si>
    <t>AMOLATAR</t>
  </si>
  <si>
    <t>FLORENCE KIBWOLA</t>
  </si>
  <si>
    <t>GULU</t>
  </si>
  <si>
    <t>LIRO TEDDY</t>
  </si>
  <si>
    <t>PAKWAC</t>
  </si>
  <si>
    <t>OTUKE</t>
  </si>
  <si>
    <t>OCOK-CAN FARMERS GROUP</t>
  </si>
  <si>
    <t>OKELLO JOHN.B</t>
  </si>
  <si>
    <t>JENNIFER KWIYOCYINY</t>
  </si>
  <si>
    <t>NEBBI</t>
  </si>
  <si>
    <t xml:space="preserve">MER BER COPERATIVE </t>
  </si>
  <si>
    <t>WADALEI COOPERATIVE SOCIETY</t>
  </si>
  <si>
    <t>ATENYO PASCA</t>
  </si>
  <si>
    <t>OGWAL JEROM</t>
  </si>
  <si>
    <t>OTIM EMMANUEL</t>
  </si>
  <si>
    <t>Deposited by Dricuri monica</t>
  </si>
  <si>
    <t>DEPOSITED BY.</t>
  </si>
  <si>
    <t>PAR PI WA FARMER GROUP</t>
  </si>
  <si>
    <t>ALEBTONG</t>
  </si>
  <si>
    <t>BED IWOKO FARMER GROUP</t>
  </si>
  <si>
    <t>APAC</t>
  </si>
  <si>
    <t>OSIGOPA FARMER GROUP</t>
  </si>
  <si>
    <t>MOYO</t>
  </si>
  <si>
    <t>AYIVU FARMER GROUP</t>
  </si>
  <si>
    <t xml:space="preserve">WATAM PIANYIM </t>
  </si>
  <si>
    <t>YUMBE</t>
  </si>
  <si>
    <t>OKWONGO-DUL OIL SEED</t>
  </si>
  <si>
    <t>AROMO COTTON GROWERS</t>
  </si>
  <si>
    <t>KOLE FRUIT GROWERS COOPERATIVE</t>
  </si>
  <si>
    <t>AKALO PRODUCERS COOPERATIVE</t>
  </si>
  <si>
    <t>ATEK-ATEK FARMERS GROUP</t>
  </si>
  <si>
    <t>KWANIA</t>
  </si>
  <si>
    <t>CARITAS GULU</t>
  </si>
  <si>
    <t>CARITAS NEBBI</t>
  </si>
  <si>
    <t>CARITAS LIRA</t>
  </si>
  <si>
    <t>GRAND TOTAL M&amp;S</t>
  </si>
  <si>
    <t>CONTACT PERSON</t>
  </si>
  <si>
    <t>Membership Fees 2019</t>
  </si>
  <si>
    <t>Deposited by Mungu Acel</t>
  </si>
  <si>
    <t>Awoko lili</t>
  </si>
  <si>
    <t>DANIEL</t>
  </si>
  <si>
    <t xml:space="preserve">GRACE </t>
  </si>
  <si>
    <t>JOEL ALMADRI</t>
  </si>
  <si>
    <t>RICHARD</t>
  </si>
  <si>
    <t>OGWE ALEX</t>
  </si>
  <si>
    <t>ECIR MACOS</t>
  </si>
  <si>
    <t>ADOTO BOSCO</t>
  </si>
  <si>
    <t>AWIRA EZEKEL</t>
  </si>
  <si>
    <t>ATIM JAMA</t>
  </si>
  <si>
    <t>TEDDY EKWARO</t>
  </si>
  <si>
    <t>DEPOSITED BY</t>
  </si>
  <si>
    <t>No Deposit slip</t>
  </si>
  <si>
    <t>No deposit slip</t>
  </si>
  <si>
    <t xml:space="preserve">TOTAL FOR NORTHERN REGION MEMBERS CONTRIBUTIONS </t>
  </si>
  <si>
    <t>COMMENTS</t>
  </si>
  <si>
    <t>TOTAL 2018 &amp; 2019</t>
  </si>
  <si>
    <t>LIST OF MEMBERS IN THE WESTERN- UFCVP PLATFORM-CBOs &amp;farmer Organisation</t>
  </si>
  <si>
    <t>LIST OF NATIONAL MEMBERS IN THE WESTERN- UFCVP PLATFORM</t>
  </si>
  <si>
    <t>Mbarara</t>
  </si>
  <si>
    <t>kabale</t>
  </si>
  <si>
    <t>Membership Fees 2018</t>
  </si>
  <si>
    <t>Deposited by BERNADINE</t>
  </si>
  <si>
    <t>kasese</t>
  </si>
  <si>
    <t>WESTERN</t>
  </si>
  <si>
    <t>GET deposit slip</t>
  </si>
  <si>
    <t xml:space="preserve">TOTAL FOR WESTERN REGION MEMBERS CONTRIBUTIONS </t>
  </si>
  <si>
    <t>CHECK FOR THIS MEMBER</t>
  </si>
  <si>
    <t>Annual Subscription 2013-2017</t>
  </si>
  <si>
    <t>Membership Fees 2013-2017</t>
  </si>
  <si>
    <t>TOTAL FOR 2013 TO 2019</t>
  </si>
  <si>
    <t>Total 2013-2017</t>
  </si>
  <si>
    <t>SUMMARY TABLE</t>
  </si>
  <si>
    <t>Caritas Mbarar figure</t>
  </si>
  <si>
    <t>Membership fees 2014</t>
  </si>
  <si>
    <t>Wototatadde farmers group - Bujumba</t>
  </si>
  <si>
    <t>Tusuubira Women Development Agency</t>
  </si>
  <si>
    <t>SSese Coffee Farmers’ Cooperative Society</t>
  </si>
  <si>
    <t>Nangunga Farmers Group</t>
  </si>
  <si>
    <t>Nampante Diary Cooperative Society Limited</t>
  </si>
  <si>
    <t>Naama Coffee Farmers Association</t>
  </si>
  <si>
    <t>Mubende Producers and Marketing Coorperative Union</t>
  </si>
  <si>
    <t>Mityana District Youth Devt Association</t>
  </si>
  <si>
    <t xml:space="preserve">Matale Women Farmers Association </t>
  </si>
  <si>
    <t>Lwanda Farmers Coorperative Society Ltd</t>
  </si>
  <si>
    <t>Luwunga Agali Awamu Farmers Group</t>
  </si>
  <si>
    <t>Kwagaliza Nagojje Multipurpose Co-operative Society</t>
  </si>
  <si>
    <t>Kitasiba Cooperative Society Ltd</t>
  </si>
  <si>
    <t>Kitanda Tukole Farmers’ Cooperative Society</t>
  </si>
  <si>
    <t>Kirikumuno Farmers and Savings Association</t>
  </si>
  <si>
    <t>Kiganda Coffee Farmers Cooperative Society Ltd</t>
  </si>
  <si>
    <t>Kassanda Coffee Growers Co-operative</t>
  </si>
  <si>
    <t>Kassanda CAPCA Farmers Development Association</t>
  </si>
  <si>
    <t>Kase Multi-Purpose Cooperative Society</t>
  </si>
  <si>
    <t>Kasasa Farmers Coop Society</t>
  </si>
  <si>
    <t>Malere Kaalo KATUKA Co-operative Society limted.</t>
  </si>
  <si>
    <t>Kalamba Cooperative</t>
  </si>
  <si>
    <t>Caritas Lugazi Diocese</t>
  </si>
  <si>
    <t>Butenga CAPCA Farmers' Cooperative Society</t>
  </si>
  <si>
    <t>Bugagga Kulima Myanzi Farmers Co-operative</t>
  </si>
  <si>
    <t xml:space="preserve">BOPA Farmers Cooperative Society </t>
  </si>
  <si>
    <t>Basooka Kwavula Farmers' Group</t>
  </si>
  <si>
    <t>Agro Skills Foundation</t>
  </si>
  <si>
    <t>Naama United Farmers Association</t>
  </si>
  <si>
    <t>CIDI Rakai</t>
  </si>
  <si>
    <t>KOFA Cooperative Society Limited</t>
  </si>
  <si>
    <t>BIGANDA Farmers' Cooperative Society</t>
  </si>
  <si>
    <t>Caritas MADDO</t>
  </si>
  <si>
    <t>basooka  kwavula farmers group</t>
  </si>
  <si>
    <t>14/09/2018</t>
  </si>
  <si>
    <t>19/11/2019</t>
  </si>
  <si>
    <t>13/07/2020</t>
  </si>
  <si>
    <t>21/08/2020</t>
  </si>
  <si>
    <t>18/11/2019</t>
  </si>
  <si>
    <t>13/07/2019</t>
  </si>
  <si>
    <t>31/10/2019</t>
  </si>
  <si>
    <t>Date of enrollment</t>
  </si>
  <si>
    <t>LIST OF MEMBERS IN THE CENTRAL- UFCVP PLATFORM-CBOs &amp;farmer Organisation</t>
  </si>
  <si>
    <t>LIST OF NATIONAL MEMBERS IN THE CENTRAL- UFCVP PLATFORM</t>
  </si>
  <si>
    <t>CAPCA</t>
  </si>
  <si>
    <t>Need deposit slip</t>
  </si>
  <si>
    <t>deposit slips</t>
  </si>
  <si>
    <t>Abase'kimu Farmers' Group</t>
  </si>
  <si>
    <t>Galiwango Bukko</t>
  </si>
  <si>
    <t>Walusimbi Ronald</t>
  </si>
  <si>
    <t>Kabwama Paul</t>
  </si>
  <si>
    <t>Kivumbi George</t>
  </si>
  <si>
    <t>Nabwami Christine</t>
  </si>
  <si>
    <t>Yiga Vincent</t>
  </si>
  <si>
    <t>Regina Nanteza</t>
  </si>
  <si>
    <t>Lubinga Sula</t>
  </si>
  <si>
    <t>Serunkuma Mark</t>
  </si>
  <si>
    <t>Kakooza Godfrey</t>
  </si>
  <si>
    <t>Matambulire Christopher</t>
  </si>
  <si>
    <t>Madina Kasule</t>
  </si>
  <si>
    <t>Nyenje Isaya</t>
  </si>
  <si>
    <t>Muwanga Susan</t>
  </si>
  <si>
    <t>Joachim Mugagga</t>
  </si>
  <si>
    <t>Tumusiime Joyce</t>
  </si>
  <si>
    <t>Katamba James</t>
  </si>
  <si>
    <t>Mubiru Charles</t>
  </si>
  <si>
    <t>Mugula Umar</t>
  </si>
  <si>
    <t>Kalule Fredrick</t>
  </si>
  <si>
    <t>Kawere Patrick</t>
  </si>
  <si>
    <t>Harriet Mulumba</t>
  </si>
  <si>
    <t>Kamoga Dennis</t>
  </si>
  <si>
    <t>Kawanda Mugagga</t>
  </si>
  <si>
    <t>Nkuubi Brian</t>
  </si>
  <si>
    <t>Ssekalegga Francis</t>
  </si>
  <si>
    <t>Mpigi</t>
  </si>
  <si>
    <t>Bukomansimbi</t>
  </si>
  <si>
    <t>Kassanda</t>
  </si>
  <si>
    <t>Masaka</t>
  </si>
  <si>
    <t>Kampala</t>
  </si>
  <si>
    <t>Mityana</t>
  </si>
  <si>
    <t>Rakai</t>
  </si>
  <si>
    <t>Wakiso</t>
  </si>
  <si>
    <t>Kyotera</t>
  </si>
  <si>
    <t>Butambala</t>
  </si>
  <si>
    <t>Mukono</t>
  </si>
  <si>
    <t>Kayunga</t>
  </si>
  <si>
    <t>Buikwe</t>
  </si>
  <si>
    <t>Kiboga</t>
  </si>
  <si>
    <t>Kalangala</t>
  </si>
  <si>
    <t xml:space="preserve">TOTAL FOR CENTRAL REGION MEMBERS CONTRIBUTIONS </t>
  </si>
  <si>
    <t>LIST OF NATIONAL MEMBERS IN THE EASTERN- UFCVP PLATFORM</t>
  </si>
  <si>
    <t>TEMEDO</t>
  </si>
  <si>
    <t>Disaster Risk Reduction Platform for Teso</t>
  </si>
  <si>
    <t>TAC</t>
  </si>
  <si>
    <t>CIDI Soroti</t>
  </si>
  <si>
    <t xml:space="preserve">Public Affairs Centre </t>
  </si>
  <si>
    <t>EADEN</t>
  </si>
  <si>
    <t>Sugur Development Agency</t>
  </si>
  <si>
    <t>Media for Transformative Advocacy</t>
  </si>
  <si>
    <t>LIST OF MEMBERS IN THE EASTERN- UFCVP PLATFORM-CBOs &amp;farmer Organisation</t>
  </si>
  <si>
    <t xml:space="preserve">TOTAL FOR EASTERN REGION MEMBERS CONTRIBUTIONS </t>
  </si>
  <si>
    <t>Amuria Civil Society Organizations' Network (ACSONET)</t>
  </si>
  <si>
    <t xml:space="preserve">Kongoto Senior Women Group </t>
  </si>
  <si>
    <t>Ngora District Farmers Forum</t>
  </si>
  <si>
    <t>Bululu Tropical Fruit Cooperative Society Limited</t>
  </si>
  <si>
    <t>The Mastered Seed Initiative For Community Transformation</t>
  </si>
  <si>
    <t>Popular Knowledge Initiatives Farmer To Farmer Cooperation</t>
  </si>
  <si>
    <t>Asuret Community Integrated Cooperative Society Ltd</t>
  </si>
  <si>
    <t>Aloet Amukaru Joint Farmers Coopertive Society Ltd</t>
  </si>
  <si>
    <t>Ojom Oculoi Olwelai Joint Farmers’ Cooperative Society Ltd</t>
  </si>
  <si>
    <t>Amoru Amoroto Multipurpose Cooperative Society Limited</t>
  </si>
  <si>
    <t>Awasi Tubur Multipurpose Cooperative Society Limited</t>
  </si>
  <si>
    <t>Odokocan Farmers' Group</t>
  </si>
  <si>
    <t>Idoluso SILC Farmers' Group</t>
  </si>
  <si>
    <t>Teso Sub-region</t>
  </si>
  <si>
    <t>Amuria</t>
  </si>
  <si>
    <t>Serere</t>
  </si>
  <si>
    <t>Ngora</t>
  </si>
  <si>
    <t>Kaberamaido</t>
  </si>
  <si>
    <t>Kumi</t>
  </si>
  <si>
    <t>Bukedea</t>
  </si>
  <si>
    <t>Soroti</t>
  </si>
  <si>
    <t>Adolu Joseph</t>
  </si>
  <si>
    <t>Abongu James</t>
  </si>
  <si>
    <t>Oliso Jane Mary</t>
  </si>
  <si>
    <t>Enudu John</t>
  </si>
  <si>
    <t xml:space="preserve">Akol  Joseph </t>
  </si>
  <si>
    <t>Okwakol Felix</t>
  </si>
  <si>
    <t>Asio Grace</t>
  </si>
  <si>
    <t>Alaso Rose</t>
  </si>
  <si>
    <t>Ageo Phoebe</t>
  </si>
  <si>
    <t>Odeke John</t>
  </si>
  <si>
    <t>Oliaka Peter Chris</t>
  </si>
  <si>
    <t>Opus Pius</t>
  </si>
  <si>
    <t>Ocumar Filbert</t>
  </si>
  <si>
    <t>Acen Rose</t>
  </si>
  <si>
    <t>Bukedi Sub-region</t>
  </si>
  <si>
    <t>Mukuju Multipurpose Cooperative Society</t>
  </si>
  <si>
    <t>SOWETO Munokabi Farmers' Dev't Group</t>
  </si>
  <si>
    <t>Kasone Tukola Bawona Farmers Association</t>
  </si>
  <si>
    <t>Fanya Bibi Farmers' Association</t>
  </si>
  <si>
    <t>Sibanga Integrated Development Association</t>
  </si>
  <si>
    <t>Bwasyeba Community Development Association</t>
  </si>
  <si>
    <t>Cheberen Evicted Persons Group</t>
  </si>
  <si>
    <t>Tuban Organic Farmers Organization</t>
  </si>
  <si>
    <t>Namalu Farmers Producer Group</t>
  </si>
  <si>
    <t>Bugisu Sub-region</t>
  </si>
  <si>
    <t>Orone Khalifa</t>
  </si>
  <si>
    <t>Ofwono Esther Yamo</t>
  </si>
  <si>
    <t>Massanja Patrick</t>
  </si>
  <si>
    <t>Nakecho Harriet</t>
  </si>
  <si>
    <t>Lubaale Ben</t>
  </si>
  <si>
    <t>Muwoya David</t>
  </si>
  <si>
    <t>Palisa</t>
  </si>
  <si>
    <t>Tororo</t>
  </si>
  <si>
    <t>Kibuku</t>
  </si>
  <si>
    <t>Busia</t>
  </si>
  <si>
    <t>Butebo</t>
  </si>
  <si>
    <t>Butaleja</t>
  </si>
  <si>
    <t>Mwangala Hakim</t>
  </si>
  <si>
    <t>Kibalatsi Geofrey</t>
  </si>
  <si>
    <t>Mauso James</t>
  </si>
  <si>
    <t>Sebei Sub-region</t>
  </si>
  <si>
    <t xml:space="preserve">Kween </t>
  </si>
  <si>
    <t>Kapchorwa</t>
  </si>
  <si>
    <t>Sababu John</t>
  </si>
  <si>
    <t>Chemutai  Rogers</t>
  </si>
  <si>
    <t>Karamoja Sub-region</t>
  </si>
  <si>
    <t>Nakapiripirit</t>
  </si>
  <si>
    <t>Kaboong</t>
  </si>
  <si>
    <t>Napak</t>
  </si>
  <si>
    <t>Manafwa</t>
  </si>
  <si>
    <t>Mbale</t>
  </si>
  <si>
    <t>Bulambuli</t>
  </si>
  <si>
    <t>Bududa</t>
  </si>
  <si>
    <t>Namisindwa</t>
  </si>
  <si>
    <t>Amatum Ali</t>
  </si>
  <si>
    <t>Adengo Simon</t>
  </si>
  <si>
    <t>Abul Paul</t>
  </si>
  <si>
    <t>Bidhampola SACCO</t>
  </si>
  <si>
    <t>Nawandala Integrated Farmers Cooperative Society Limited</t>
  </si>
  <si>
    <t>Niwaningi Integrated Grain Farmers' Cooperative Society Limited</t>
  </si>
  <si>
    <t>Namungalwe Bulumwaki Integrated Farmers' Cooperative</t>
  </si>
  <si>
    <t>Bulumba Farmers’ Development Association</t>
  </si>
  <si>
    <t>Multipurpose, Training And Community Empowerment Association</t>
  </si>
  <si>
    <t>Kamuli District NGO Network</t>
  </si>
  <si>
    <t>Bulunguli  Farmers Multipurpose Cooperative</t>
  </si>
  <si>
    <t>Bulange Youth Alive</t>
  </si>
  <si>
    <t>Vision Care Organization</t>
  </si>
  <si>
    <t>Jinja Joint Development Association</t>
  </si>
  <si>
    <t>First Leaders Association</t>
  </si>
  <si>
    <t>Bukanga Tukolele Walala Farmers Cooperative Society</t>
  </si>
  <si>
    <t>Kiwemba Farmers' Cooperative Society Limited</t>
  </si>
  <si>
    <t>Nsozibiri Youth And Women Association</t>
  </si>
  <si>
    <t>Iganga</t>
  </si>
  <si>
    <t>Kaliro</t>
  </si>
  <si>
    <t>Mayuge</t>
  </si>
  <si>
    <t>Kamuli</t>
  </si>
  <si>
    <t>Bugiri</t>
  </si>
  <si>
    <t>Namutumba</t>
  </si>
  <si>
    <t>Namayingo</t>
  </si>
  <si>
    <t>Jinja</t>
  </si>
  <si>
    <t>Buyende</t>
  </si>
  <si>
    <t>Luuka</t>
  </si>
  <si>
    <t>Bugweri</t>
  </si>
  <si>
    <t>Nabirye Olivia</t>
  </si>
  <si>
    <t>Kateeba Godfrey</t>
  </si>
  <si>
    <t>Zaake Moses</t>
  </si>
  <si>
    <t>Gulele Samuel</t>
  </si>
  <si>
    <t>Muwanga Jackson</t>
  </si>
  <si>
    <t>Ayub Musolo</t>
  </si>
  <si>
    <t>Kyewalyanga Moses</t>
  </si>
  <si>
    <t>Olupot Peter</t>
  </si>
  <si>
    <t>Akware Syvia</t>
  </si>
  <si>
    <t>Bwiire Perez</t>
  </si>
  <si>
    <t>Erinda Joseph</t>
  </si>
  <si>
    <t>Karwaza  Musa</t>
  </si>
  <si>
    <t>Steven Mpala</t>
  </si>
  <si>
    <t>Kasongo Yusuf</t>
  </si>
  <si>
    <t>Kasango Yusuf</t>
  </si>
  <si>
    <t>Busoga Sub-region</t>
  </si>
  <si>
    <t>NP</t>
  </si>
  <si>
    <t>deposit slip for the red figure</t>
  </si>
  <si>
    <t>Echuru Moses</t>
  </si>
  <si>
    <t>Ocen Ismael</t>
  </si>
  <si>
    <t>Arimon Samuel</t>
  </si>
  <si>
    <t>Lukanga Musisi Sam</t>
  </si>
  <si>
    <t>Ekuwe Benson</t>
  </si>
  <si>
    <t>Okiror Ben Boham</t>
  </si>
  <si>
    <t>Ocen Vincent</t>
  </si>
  <si>
    <t>Akiiso Joseph</t>
  </si>
  <si>
    <t>GET deposit slip For red colur</t>
  </si>
  <si>
    <t>GET deposit slip for red colour</t>
  </si>
  <si>
    <t>In the old list but not in the new lists why?</t>
  </si>
  <si>
    <t>Groups in the old list.</t>
  </si>
  <si>
    <t>Need deposit slip for red figure</t>
  </si>
  <si>
    <t xml:space="preserve">NORTH </t>
  </si>
  <si>
    <t>WEST</t>
  </si>
  <si>
    <t>EAST</t>
  </si>
  <si>
    <t xml:space="preserve">NATIONAL </t>
  </si>
  <si>
    <t>Katakwi</t>
  </si>
  <si>
    <t>Nangaiza Bachala Twefeeku Association</t>
  </si>
  <si>
    <t xml:space="preserve">MARESI Yetana farmers investment or enterprise </t>
  </si>
  <si>
    <t>Lukhonge Diary farmers Association</t>
  </si>
  <si>
    <t>Namatso women group</t>
  </si>
  <si>
    <t>Wamoto Zipora</t>
  </si>
  <si>
    <t>2018&amp;17-08-2019</t>
  </si>
  <si>
    <t>16-05-2018 and 02-09-2019</t>
  </si>
  <si>
    <t>16-05-2018 and 01-11-2019</t>
  </si>
  <si>
    <t>2-09-2019&amp;20-11-2019</t>
  </si>
  <si>
    <t>15-05-2018&amp; 16-08-2019</t>
  </si>
  <si>
    <t xml:space="preserve">Santos </t>
  </si>
  <si>
    <t>Otim Lawrence</t>
  </si>
  <si>
    <t>BOPA</t>
  </si>
  <si>
    <t>Nyaravur farmers SACCO</t>
  </si>
  <si>
    <t>OJOK PETER</t>
  </si>
  <si>
    <t>WANDERA</t>
  </si>
  <si>
    <t>Bonny Ebuu</t>
  </si>
  <si>
    <t>ODUPI RURAL YOUTH DEVELOPMENT</t>
  </si>
  <si>
    <t>ALIORITA WOMENS GROUP</t>
  </si>
  <si>
    <t>KATAMBALA FARMERS FORUM</t>
  </si>
  <si>
    <t>NAMASWO WOMEN GROUP</t>
  </si>
  <si>
    <t>Doyou know these names or group names . There are in the bank but we cant trace them.</t>
  </si>
  <si>
    <t>deposit slip for the blue figure</t>
  </si>
  <si>
    <t>GET deposit slip For blue colur</t>
  </si>
  <si>
    <t>Get a deposit slip</t>
  </si>
  <si>
    <t>cheque for deposit</t>
  </si>
  <si>
    <t xml:space="preserve">get deposit for blue </t>
  </si>
  <si>
    <t>get deposit for red amount</t>
  </si>
  <si>
    <t>PAID 2020</t>
  </si>
  <si>
    <t>TOTAL FOR 2013 TO 2018</t>
  </si>
  <si>
    <t>SUMMARY OF UFCVP FUNDS AS AT 2018</t>
  </si>
  <si>
    <t>SUMMARY OF UFCVP FUNDS AS AT 2019</t>
  </si>
  <si>
    <t>SACAJAPIC</t>
  </si>
  <si>
    <t>CBOs for NORTHERN UFCVP PLATFORM</t>
  </si>
  <si>
    <t>CSOs/NGOs Member Organisations for NORTHERN  UFCVP PLATFORM</t>
  </si>
  <si>
    <t>KAMPALA</t>
  </si>
  <si>
    <t>NATIONAL Member Organisations for UFCVP PLATFORM</t>
  </si>
  <si>
    <t>Daniel Sekabojja</t>
  </si>
  <si>
    <t>Mulumba Mathias</t>
  </si>
  <si>
    <t>UGANDA NATIONAL FARMERS FEDERATION (UNFFE)</t>
  </si>
  <si>
    <t>WOMEN OF UGANDA NETWORK (WOUGNET)</t>
  </si>
  <si>
    <t>CENTER FOR PARTICIPATORY RESEARCH AND DEVELOPMENT (CEPARD)</t>
  </si>
  <si>
    <t>POLICY ANALYSIS AND DEVELOPMENT RESEARCH INSTITUTE (PADRI)</t>
  </si>
  <si>
    <t>VOLUNTEER EFFORTS FOR DEVELOPMENT CONCERNS (VEDCO)</t>
  </si>
  <si>
    <t>EASTERN AND SOUTHERN AFRICA SMALL SCALE FARMERS’ FORUM(ESSAF)</t>
  </si>
  <si>
    <t>PUBLIC AFFAIRS OF UGANDA (PAC)</t>
  </si>
  <si>
    <t>PARTICIPATORY ECOLOGICAL LAND USE MANAGEMENT (PELUM)</t>
  </si>
  <si>
    <t>JENGA AFRIKA</t>
  </si>
  <si>
    <t>UGANDA FARMERS MEDIA LINK (FAMELI)</t>
  </si>
  <si>
    <t>ECOLOGICAL CHRISTIAN ORGANIZATION (ECO)</t>
  </si>
  <si>
    <t xml:space="preserve">LOCAL FUNDS </t>
  </si>
  <si>
    <t>INTERNATIONAL</t>
  </si>
  <si>
    <t xml:space="preserve">Caritas Denmark support </t>
  </si>
  <si>
    <t xml:space="preserve">Caritas Norway support: </t>
  </si>
  <si>
    <t>BANK</t>
  </si>
  <si>
    <t>VARIANCE</t>
  </si>
  <si>
    <t>TOTAL 2018</t>
  </si>
  <si>
    <t>Membership &amp; Subscription fees</t>
  </si>
  <si>
    <t>TOTAL 2019</t>
  </si>
  <si>
    <t xml:space="preserve">4 National </t>
  </si>
  <si>
    <t xml:space="preserve">31 Total members </t>
  </si>
  <si>
    <t xml:space="preserve">7 National </t>
  </si>
  <si>
    <t xml:space="preserve">35 CBOs </t>
  </si>
  <si>
    <t xml:space="preserve">42 Total members </t>
  </si>
  <si>
    <t xml:space="preserve">36 Total members </t>
  </si>
  <si>
    <t>PAID</t>
  </si>
  <si>
    <t xml:space="preserve">12 National </t>
  </si>
  <si>
    <t xml:space="preserve">0 CBOs </t>
  </si>
  <si>
    <t xml:space="preserve">15 National </t>
  </si>
  <si>
    <t xml:space="preserve">15 Total members </t>
  </si>
  <si>
    <t>NORTHERN</t>
  </si>
  <si>
    <t>SECRETARIATE</t>
  </si>
  <si>
    <t xml:space="preserve">57 Total members </t>
  </si>
  <si>
    <t>TOTAL PAID UP MEMBERS</t>
  </si>
  <si>
    <t>TOTAL UN- PAID UP MEMBERS</t>
  </si>
  <si>
    <t>CBOs</t>
  </si>
  <si>
    <t>NATIONAL CSOs</t>
  </si>
  <si>
    <t xml:space="preserve">TOTAL </t>
  </si>
  <si>
    <t xml:space="preserve">SUMMARY OF UFCVP TOTAL LOCAL FUNDS </t>
  </si>
  <si>
    <t>2018 TOTAL FUNDING</t>
  </si>
  <si>
    <t>2019 TOTAL  FUNDING</t>
  </si>
  <si>
    <t>Membership Fees 2020</t>
  </si>
  <si>
    <t>Annual Subscription 2020</t>
  </si>
  <si>
    <t>LALUGI PEKOYO</t>
  </si>
  <si>
    <t>OMORO</t>
  </si>
  <si>
    <t>AJOK MOLLY</t>
  </si>
  <si>
    <t>BOBI -MINAKULU COOPERATIVES</t>
  </si>
  <si>
    <t>OPITO NICOLAS</t>
  </si>
  <si>
    <t>Membership Fees 2021</t>
  </si>
  <si>
    <t>Annual Subscription 2021</t>
  </si>
  <si>
    <t>to check on statement. And deposit slip</t>
  </si>
  <si>
    <t>LATYENG FARMER GROUP/ DUG-CEN-PACU</t>
  </si>
  <si>
    <t>GIN-ANYUTU FARMERS GROUP</t>
  </si>
  <si>
    <t>LORO COFFEE GROWERS COOPS</t>
  </si>
  <si>
    <t>APUR-EN-RWOT</t>
  </si>
  <si>
    <t>AGETA FRED</t>
  </si>
  <si>
    <t>OBANGA-PE-WANY</t>
  </si>
  <si>
    <t xml:space="preserve">APAC </t>
  </si>
  <si>
    <t>OPIO BENSON</t>
  </si>
  <si>
    <t>KOK-CAN-IKWERI</t>
  </si>
  <si>
    <t>OJOK JIMMY</t>
  </si>
  <si>
    <t>OMOYO LOWER COOPS</t>
  </si>
  <si>
    <t>OKECTH GABRIEL</t>
  </si>
  <si>
    <t>NYARAVUR COOPERATIVES</t>
  </si>
  <si>
    <t>No deposit slip but in the bank</t>
  </si>
  <si>
    <t>PAKUUINYO AREA COOPERATIVE ENTERPRISES</t>
  </si>
  <si>
    <t>PAKWACH</t>
  </si>
  <si>
    <t>AYERONGO BEATRICE</t>
  </si>
  <si>
    <t xml:space="preserve">39 Total members </t>
  </si>
  <si>
    <t>One renewed</t>
  </si>
  <si>
    <t>for north to clarify later</t>
  </si>
  <si>
    <t>2020 TOTAL  FUNDING</t>
  </si>
  <si>
    <t>SUMMARY OF UFCVP FUNDS AS AT 2020</t>
  </si>
  <si>
    <t>Membership 2020</t>
  </si>
  <si>
    <t>Annual subscription 2020</t>
  </si>
  <si>
    <t>Membership 2021</t>
  </si>
  <si>
    <t>Annual subscription 2021</t>
  </si>
  <si>
    <t>Buswekera Women Agro Processing</t>
  </si>
  <si>
    <t>KaghemaAgheterineCoop Society Limited</t>
  </si>
  <si>
    <t xml:space="preserve"> Sheild of africa foudation</t>
  </si>
  <si>
    <t>Livelihood Improvement Program Ug (LIPRO)</t>
  </si>
  <si>
    <t>Bulime kweterana group</t>
  </si>
  <si>
    <t>Save nature uganda farmers Group</t>
  </si>
  <si>
    <t>Rubirizi district farmers association</t>
  </si>
  <si>
    <t>Nyamweru farmers forum</t>
  </si>
  <si>
    <t>NyantabomaTwerwaneho Farmers Group</t>
  </si>
  <si>
    <t>MuhumbuKibengo Bee Keepers Association</t>
  </si>
  <si>
    <t>BunyanyenjeTweyimukye VSLA</t>
  </si>
  <si>
    <t>Bunyanyenje Tukwatanise VSLA</t>
  </si>
  <si>
    <t>Kyeera Development Association</t>
  </si>
  <si>
    <t>IbandaTweyambe Development Group</t>
  </si>
  <si>
    <t>Rwangabo Local Farmers Association</t>
  </si>
  <si>
    <t>Buzinda Tukorere Hamwe Dev’t Association</t>
  </si>
  <si>
    <t xml:space="preserve">Zolya Bee Keepers </t>
  </si>
  <si>
    <t>Kakamba Tukore  Group</t>
  </si>
  <si>
    <t>Kakibaya Coffee and Banana Growers</t>
  </si>
  <si>
    <t>Citizens Concern Africa</t>
  </si>
  <si>
    <t>Kaneera Farmers’ Group</t>
  </si>
  <si>
    <t>Kitagata Vanilla Farmers Association</t>
  </si>
  <si>
    <t>Rwangabo Youth Farmers Association</t>
  </si>
  <si>
    <t>Rwangabo Farmers Interest Group</t>
  </si>
  <si>
    <t xml:space="preserve">Mend the broken hearts </t>
  </si>
  <si>
    <t>Veterinarians Without Borders Association</t>
  </si>
  <si>
    <t>Bosco &amp; Allan</t>
  </si>
  <si>
    <t>Mubende</t>
  </si>
  <si>
    <t>Mugume Kamuntu</t>
  </si>
  <si>
    <t>CARITAS KASANA LUWEERO</t>
  </si>
  <si>
    <t>LUWEERO</t>
  </si>
  <si>
    <t>Caritas Kiyinda Mityana</t>
  </si>
  <si>
    <t>Mathias Kizza</t>
  </si>
  <si>
    <t>18/05/2021</t>
  </si>
  <si>
    <t>Wotatadde</t>
  </si>
  <si>
    <t>Kitasiba Farmers</t>
  </si>
  <si>
    <t>Kyalugondo Multipurpose Cooperative Society</t>
  </si>
  <si>
    <t>Luweero</t>
  </si>
  <si>
    <t>Kassimaggwa Godfrey</t>
  </si>
  <si>
    <t>Kitakyusa Farmers’ Cooperative Society Ltd (KIFACO</t>
  </si>
  <si>
    <t>No deposit slip but on bank</t>
  </si>
  <si>
    <t>Mtutubagumu Mpigi Farmers Cooperative Society Ltd.</t>
  </si>
  <si>
    <t>Kigando Multi-Purpose Cooperative Society Ltd</t>
  </si>
  <si>
    <t>Kamuntu Mugume</t>
  </si>
  <si>
    <t>19/09/2018</t>
  </si>
  <si>
    <t>USUK Women and Youth Group/Katakwi youth women initiative</t>
  </si>
  <si>
    <t>Pascal NaliongoWatiti</t>
  </si>
  <si>
    <t xml:space="preserve">Dodoth Agro grains &amp;Supply Development Association/KAABONG FARMERS ASSOCIATION </t>
  </si>
  <si>
    <t>Iriiri Centre Farmers Producer Group/NADPA</t>
  </si>
  <si>
    <t xml:space="preserve">Yapa Farmers Association </t>
  </si>
  <si>
    <t xml:space="preserve">Abim </t>
  </si>
  <si>
    <t>Owiny Clement</t>
  </si>
  <si>
    <t>NORTH</t>
  </si>
  <si>
    <t>TOTAL FUNDS</t>
  </si>
  <si>
    <t>CDK FUNDING</t>
  </si>
  <si>
    <t>SUMMARY OF UFCVP FUNDS AS AT 2021</t>
  </si>
  <si>
    <t>2021 TOTAL  FUNDING</t>
  </si>
  <si>
    <t>TOTAL 2021</t>
  </si>
  <si>
    <t>TOTAL 2020</t>
  </si>
  <si>
    <t>Central Region Database:</t>
  </si>
  <si>
    <t>Name of organisation</t>
  </si>
  <si>
    <t>District of location</t>
  </si>
  <si>
    <t>Membership</t>
  </si>
  <si>
    <t>Subscription status</t>
  </si>
  <si>
    <t>Email</t>
  </si>
  <si>
    <t>Name of head of organisation</t>
  </si>
  <si>
    <t>Phone contact</t>
  </si>
  <si>
    <t>Name of contact person</t>
  </si>
  <si>
    <t>Non- Government Organisations (NGOs):</t>
  </si>
  <si>
    <t>CAPCA (Coordination/Liaison Office)</t>
  </si>
  <si>
    <t>Prof. Kaaya Archileo</t>
  </si>
  <si>
    <t>0772-440046</t>
  </si>
  <si>
    <t>Allan Ssebulime</t>
  </si>
  <si>
    <t>0776-368919/0752-368919</t>
  </si>
  <si>
    <t>N/A</t>
  </si>
  <si>
    <t>Naava Maria Thereza</t>
  </si>
  <si>
    <t>075-2-660945</t>
  </si>
  <si>
    <t>070-2-240805</t>
  </si>
  <si>
    <t>Uganda National Association of Community and Occupational Health (UNACOH)</t>
  </si>
  <si>
    <t xml:space="preserve"> dsekimpi@gmail.com </t>
  </si>
  <si>
    <t>Dr. Sekimpi -</t>
  </si>
  <si>
    <t>077-2-451641</t>
  </si>
  <si>
    <t>Daniel Sekaboja</t>
  </si>
  <si>
    <t>070-3-970400</t>
  </si>
  <si>
    <t>Fr. Lule John</t>
  </si>
  <si>
    <t>070-1-067004</t>
  </si>
  <si>
    <t>070-5-429601</t>
  </si>
  <si>
    <t>Dr. Juuko Fulgensio</t>
  </si>
  <si>
    <t>Brian Nkuubi</t>
  </si>
  <si>
    <t>070-0-554988</t>
  </si>
  <si>
    <t xml:space="preserve">info@caritasmaddo@gmail.com </t>
  </si>
  <si>
    <t xml:space="preserve">Fr. Raphael Ssemmanda </t>
  </si>
  <si>
    <t>0703-261820</t>
  </si>
  <si>
    <t>Francis Ssekalegga</t>
  </si>
  <si>
    <t>0772538986/ 0701538986</t>
  </si>
  <si>
    <t>Caritas Kasana Luweero</t>
  </si>
  <si>
    <t>20/10/2020</t>
  </si>
  <si>
    <t>Fr. Hillary Muheeza</t>
  </si>
  <si>
    <t>0774-568830</t>
  </si>
  <si>
    <t>Betty Namagala</t>
  </si>
  <si>
    <t>0772-925296</t>
  </si>
  <si>
    <t>Fr. Michael Mukasa</t>
  </si>
  <si>
    <t>0772-898726</t>
  </si>
  <si>
    <t>0704-127425 / 0772309409</t>
  </si>
  <si>
    <t>Farmer Organisations (CBOs and Cooperatives):</t>
  </si>
  <si>
    <t>Wototadde farmers group - Bujumba</t>
  </si>
  <si>
    <t>Kaggwa Wilson</t>
  </si>
  <si>
    <t>0759-810780</t>
  </si>
  <si>
    <t>077-2-559030/0752-413806</t>
  </si>
  <si>
    <t>Sesse Coffee Farmers’ Cooperative Society</t>
  </si>
  <si>
    <t>Kizza Robinson</t>
  </si>
  <si>
    <t>077-2-641290</t>
  </si>
  <si>
    <t>Magoola Denis</t>
  </si>
  <si>
    <t>0776-988345</t>
  </si>
  <si>
    <t>Nkusi Charles</t>
  </si>
  <si>
    <t>0755-605863</t>
  </si>
  <si>
    <t>077-4-114859</t>
  </si>
  <si>
    <t>Bisaso Daniel</t>
  </si>
  <si>
    <t>0773-949501</t>
  </si>
  <si>
    <t>077-2-981693</t>
  </si>
  <si>
    <t>Mubende Producers and Marketing Cooperative Union</t>
  </si>
  <si>
    <t>25/01/2018</t>
  </si>
  <si>
    <t xml:space="preserve">kamuntumugume1@gmail.com </t>
  </si>
  <si>
    <t xml:space="preserve">Mugume Kamuntu - </t>
  </si>
  <si>
    <t>`0789-379140 &amp; 0757-589614</t>
  </si>
  <si>
    <t>Jjumba Steven</t>
  </si>
  <si>
    <t>077-4-165725</t>
  </si>
  <si>
    <t>0776-827323</t>
  </si>
  <si>
    <t xml:space="preserve">Matale Women Farmers' Association </t>
  </si>
  <si>
    <t>Nabimanya Diana</t>
  </si>
  <si>
    <t>075-4-500504</t>
  </si>
  <si>
    <t>0784-930330</t>
  </si>
  <si>
    <t>Jjumba Vincent</t>
  </si>
  <si>
    <t>0700-483230</t>
  </si>
  <si>
    <t>Lumu Samuel</t>
  </si>
  <si>
    <t>0776452730/ 0757492814</t>
  </si>
  <si>
    <t>Kasakya Aloysius</t>
  </si>
  <si>
    <t>077-2-995220</t>
  </si>
  <si>
    <t>Bukenya Moses</t>
  </si>
  <si>
    <t>0782-948928</t>
  </si>
  <si>
    <t>077-3-238943</t>
  </si>
  <si>
    <t>Kyebambe Edward</t>
  </si>
  <si>
    <t>075-5-203903</t>
  </si>
  <si>
    <t>Alibatya Ismail</t>
  </si>
  <si>
    <t>078-3-287050</t>
  </si>
  <si>
    <t>075-5-025614</t>
  </si>
  <si>
    <t>Mutyaba Kitone</t>
  </si>
  <si>
    <t>0751-515444</t>
  </si>
  <si>
    <t>070-2-971768</t>
  </si>
  <si>
    <t>Ssenga Isdol</t>
  </si>
  <si>
    <t>075-2-157973</t>
  </si>
  <si>
    <t>075-1-828025</t>
  </si>
  <si>
    <t>Kassanda Maize millers Cooperative Society</t>
  </si>
  <si>
    <t>Kiwewa Swaibu</t>
  </si>
  <si>
    <t>075-8-811461</t>
  </si>
  <si>
    <t>075-1-550716</t>
  </si>
  <si>
    <t>Kimbugwe</t>
  </si>
  <si>
    <t>0752-435801</t>
  </si>
  <si>
    <t>0780-860022/ 0752518528</t>
  </si>
  <si>
    <t>Njogerere Richard</t>
  </si>
  <si>
    <t>077-2-659435</t>
  </si>
  <si>
    <t>078-2-766140</t>
  </si>
  <si>
    <t>Mujumbula Henry</t>
  </si>
  <si>
    <t>0782-134481</t>
  </si>
  <si>
    <t>075-8-306704</t>
  </si>
  <si>
    <t>Jennifer Lwanga</t>
  </si>
  <si>
    <t>078-2-521545</t>
  </si>
  <si>
    <t>0772-484464 / 0753485464</t>
  </si>
  <si>
    <t>Nampeera Kevin Teddy</t>
  </si>
  <si>
    <t>075-9-847588</t>
  </si>
  <si>
    <t>075-9-332511</t>
  </si>
  <si>
    <t>Joseph Kyobenga</t>
  </si>
  <si>
    <t>078-4-230551</t>
  </si>
  <si>
    <t>0782-438288</t>
  </si>
  <si>
    <t>Muwanga Olivia</t>
  </si>
  <si>
    <t>075-1-939399</t>
  </si>
  <si>
    <t>077-2-342183</t>
  </si>
  <si>
    <t>070-1-467371</t>
  </si>
  <si>
    <t>Abase Ekimu Farmers' Group</t>
  </si>
  <si>
    <t>077-1-959974</t>
  </si>
  <si>
    <t>Bukenya John Baptist</t>
  </si>
  <si>
    <t>0775-251582</t>
  </si>
  <si>
    <t>bigandafarmerscooperative@gmail.com</t>
  </si>
  <si>
    <t>Juuko Edward</t>
  </si>
  <si>
    <t>0770951222 / 0754515791</t>
  </si>
  <si>
    <t>0752-891238</t>
  </si>
  <si>
    <t>0751-980410</t>
  </si>
  <si>
    <t>Kitaka Jacob</t>
  </si>
  <si>
    <t>0779-870234</t>
  </si>
  <si>
    <t>Uganda National Farmers' Federation (UNFFE)</t>
  </si>
  <si>
    <t>Ngorongoro women</t>
  </si>
  <si>
    <t>Tumanyane Group</t>
  </si>
  <si>
    <t xml:space="preserve">44 CBOs </t>
  </si>
  <si>
    <t xml:space="preserve">56 Total members </t>
  </si>
  <si>
    <t xml:space="preserve">34 CBOs </t>
  </si>
  <si>
    <t xml:space="preserve">8 National </t>
  </si>
  <si>
    <t xml:space="preserve">42 CBOs </t>
  </si>
  <si>
    <t xml:space="preserve">46 Total members </t>
  </si>
  <si>
    <t>Kisoro District NGO forum</t>
  </si>
  <si>
    <t xml:space="preserve">35CBOs </t>
  </si>
  <si>
    <t xml:space="preserve">36 CBOs </t>
  </si>
  <si>
    <t xml:space="preserve">SUMMARY OF 2020 and 2021 UFCVP MEMBERSHIP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</si>
</sst>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"/>
  </numFmts>
  <fonts count="9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92D050"/>
      <name val="Calibri"/>
      <family val="2"/>
    </font>
    <font>
      <b/>
      <sz val="9"/>
      <color rgb="FF92D050"/>
      <name val="Calibri"/>
      <family val="2"/>
    </font>
    <font>
      <b/>
      <sz val="11"/>
      <color rgb="FF92D050"/>
      <name val="Calibri"/>
      <family val="2"/>
    </font>
    <font>
      <sz val="9"/>
      <color rgb="FFC00000"/>
      <name val="Calibri"/>
      <family val="2"/>
    </font>
    <font>
      <sz val="11"/>
      <color rgb="FFC00000"/>
      <name val="Calibri"/>
      <family val="2"/>
    </font>
    <font>
      <b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70C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11"/>
      <color theme="3" tint="0.59999389629810485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C00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b/>
      <u/>
      <sz val="14"/>
      <color theme="1"/>
      <name val="Calibri"/>
      <family val="2"/>
      <scheme val="minor"/>
    </font>
    <font>
      <sz val="9"/>
      <color rgb="FF00B0F0"/>
      <name val="Calibri"/>
      <family val="2"/>
    </font>
    <font>
      <sz val="11"/>
      <color theme="3" tint="0.59999389629810485"/>
      <name val="Calibri"/>
      <family val="2"/>
      <scheme val="minor"/>
    </font>
    <font>
      <sz val="9"/>
      <color theme="3" tint="0.3999755851924192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sz val="11"/>
      <color theme="3" tint="0.39997558519241921"/>
      <name val="Arial"/>
      <family val="2"/>
    </font>
    <font>
      <sz val="11"/>
      <color rgb="FF7030A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Tahoma"/>
      <family val="2"/>
    </font>
    <font>
      <sz val="11"/>
      <color rgb="FFFFC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5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1"/>
      <color rgb="FF00B0F0"/>
      <name val="Arial"/>
      <family val="2"/>
    </font>
    <font>
      <sz val="11"/>
      <color rgb="FF002060"/>
      <name val="Arial"/>
      <family val="2"/>
    </font>
    <font>
      <sz val="10"/>
      <color rgb="FF000000"/>
      <name val="Arial"/>
      <family val="2"/>
    </font>
    <font>
      <sz val="11"/>
      <color theme="9" tint="-0.24997711111789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86" fillId="0" borderId="0" applyNumberFormat="0" applyFill="0" applyBorder="0" applyAlignment="0" applyProtection="0"/>
  </cellStyleXfs>
  <cellXfs count="708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1" applyNumberFormat="1" applyFont="1"/>
    <xf numFmtId="0" fontId="3" fillId="0" borderId="1" xfId="0" applyFont="1" applyBorder="1"/>
    <xf numFmtId="0" fontId="4" fillId="0" borderId="1" xfId="0" applyFont="1" applyBorder="1"/>
    <xf numFmtId="165" fontId="4" fillId="0" borderId="1" xfId="1" applyNumberFormat="1" applyFont="1" applyBorder="1"/>
    <xf numFmtId="165" fontId="4" fillId="0" borderId="2" xfId="1" applyNumberFormat="1" applyFont="1" applyBorder="1"/>
    <xf numFmtId="165" fontId="16" fillId="0" borderId="0" xfId="1" applyNumberFormat="1" applyFont="1"/>
    <xf numFmtId="165" fontId="7" fillId="0" borderId="1" xfId="1" applyNumberFormat="1" applyFont="1" applyBorder="1"/>
    <xf numFmtId="0" fontId="8" fillId="0" borderId="1" xfId="0" applyFont="1" applyBorder="1"/>
    <xf numFmtId="165" fontId="8" fillId="0" borderId="1" xfId="1" applyNumberFormat="1" applyFont="1" applyBorder="1"/>
    <xf numFmtId="165" fontId="5" fillId="0" borderId="1" xfId="1" applyNumberFormat="1" applyFont="1" applyBorder="1"/>
    <xf numFmtId="14" fontId="5" fillId="0" borderId="1" xfId="0" applyNumberFormat="1" applyFont="1" applyBorder="1"/>
    <xf numFmtId="14" fontId="5" fillId="0" borderId="3" xfId="0" applyNumberFormat="1" applyFont="1" applyBorder="1"/>
    <xf numFmtId="165" fontId="7" fillId="0" borderId="3" xfId="1" applyNumberFormat="1" applyFont="1" applyBorder="1"/>
    <xf numFmtId="0" fontId="17" fillId="0" borderId="0" xfId="0" applyFont="1"/>
    <xf numFmtId="165" fontId="7" fillId="0" borderId="0" xfId="1" applyNumberFormat="1" applyFont="1"/>
    <xf numFmtId="165" fontId="13" fillId="0" borderId="0" xfId="1" applyNumberFormat="1" applyFont="1"/>
    <xf numFmtId="0" fontId="17" fillId="0" borderId="2" xfId="0" applyFont="1" applyBorder="1"/>
    <xf numFmtId="165" fontId="7" fillId="0" borderId="2" xfId="1" applyNumberFormat="1" applyFont="1" applyBorder="1"/>
    <xf numFmtId="165" fontId="5" fillId="0" borderId="2" xfId="1" applyNumberFormat="1" applyFont="1" applyBorder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17" fillId="0" borderId="3" xfId="0" applyFont="1" applyBorder="1"/>
    <xf numFmtId="165" fontId="18" fillId="0" borderId="1" xfId="1" applyNumberFormat="1" applyFont="1" applyBorder="1"/>
    <xf numFmtId="165" fontId="19" fillId="0" borderId="1" xfId="1" applyNumberFormat="1" applyFont="1" applyBorder="1"/>
    <xf numFmtId="0" fontId="4" fillId="0" borderId="0" xfId="0" applyFont="1" applyAlignment="1">
      <alignment horizontal="left"/>
    </xf>
    <xf numFmtId="165" fontId="20" fillId="0" borderId="2" xfId="1" applyNumberFormat="1" applyFont="1" applyBorder="1"/>
    <xf numFmtId="3" fontId="0" fillId="0" borderId="0" xfId="0" applyNumberFormat="1" applyAlignment="1">
      <alignment horizontal="right"/>
    </xf>
    <xf numFmtId="0" fontId="12" fillId="2" borderId="4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justify" vertical="top" wrapText="1"/>
    </xf>
    <xf numFmtId="165" fontId="12" fillId="2" borderId="4" xfId="1" applyNumberFormat="1" applyFont="1" applyFill="1" applyBorder="1" applyAlignment="1">
      <alignment vertical="top" wrapText="1"/>
    </xf>
    <xf numFmtId="165" fontId="12" fillId="2" borderId="4" xfId="3" applyNumberFormat="1" applyFont="1" applyFill="1" applyBorder="1" applyAlignment="1">
      <alignment vertical="top" wrapText="1"/>
    </xf>
    <xf numFmtId="0" fontId="12" fillId="2" borderId="10" xfId="0" applyFont="1" applyFill="1" applyBorder="1"/>
    <xf numFmtId="0" fontId="12" fillId="2" borderId="11" xfId="0" applyFont="1" applyFill="1" applyBorder="1"/>
    <xf numFmtId="165" fontId="12" fillId="2" borderId="11" xfId="1" applyNumberFormat="1" applyFont="1" applyFill="1" applyBorder="1" applyAlignment="1">
      <alignment vertical="top" wrapText="1"/>
    </xf>
    <xf numFmtId="0" fontId="26" fillId="0" borderId="12" xfId="0" applyFont="1" applyBorder="1"/>
    <xf numFmtId="165" fontId="9" fillId="0" borderId="12" xfId="1" applyNumberFormat="1" applyFont="1" applyBorder="1"/>
    <xf numFmtId="0" fontId="0" fillId="0" borderId="3" xfId="0" applyBorder="1"/>
    <xf numFmtId="165" fontId="13" fillId="0" borderId="3" xfId="1" applyNumberFormat="1" applyFont="1" applyBorder="1"/>
    <xf numFmtId="14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165" fontId="16" fillId="0" borderId="1" xfId="1" applyNumberFormat="1" applyFont="1" applyBorder="1"/>
    <xf numFmtId="165" fontId="16" fillId="0" borderId="3" xfId="1" applyNumberFormat="1" applyFont="1" applyBorder="1"/>
    <xf numFmtId="165" fontId="27" fillId="0" borderId="1" xfId="1" applyNumberFormat="1" applyFont="1" applyBorder="1"/>
    <xf numFmtId="0" fontId="4" fillId="0" borderId="3" xfId="0" applyFont="1" applyBorder="1"/>
    <xf numFmtId="0" fontId="14" fillId="0" borderId="0" xfId="0" applyFont="1"/>
    <xf numFmtId="165" fontId="14" fillId="0" borderId="0" xfId="1" applyNumberFormat="1" applyFont="1"/>
    <xf numFmtId="0" fontId="30" fillId="2" borderId="1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30" fillId="2" borderId="7" xfId="0" applyFont="1" applyFill="1" applyBorder="1" applyAlignment="1">
      <alignment vertical="top" wrapText="1"/>
    </xf>
    <xf numFmtId="165" fontId="13" fillId="0" borderId="1" xfId="1" applyNumberFormat="1" applyFont="1" applyBorder="1"/>
    <xf numFmtId="165" fontId="15" fillId="0" borderId="0" xfId="1" applyNumberFormat="1" applyFont="1"/>
    <xf numFmtId="0" fontId="17" fillId="0" borderId="1" xfId="0" applyFont="1" applyBorder="1" applyAlignment="1">
      <alignment horizontal="right"/>
    </xf>
    <xf numFmtId="0" fontId="31" fillId="0" borderId="1" xfId="0" applyFont="1" applyBorder="1"/>
    <xf numFmtId="0" fontId="24" fillId="0" borderId="0" xfId="0" applyFont="1"/>
    <xf numFmtId="165" fontId="17" fillId="0" borderId="1" xfId="2" applyNumberFormat="1" applyFont="1" applyBorder="1"/>
    <xf numFmtId="3" fontId="17" fillId="0" borderId="1" xfId="0" applyNumberFormat="1" applyFont="1" applyBorder="1"/>
    <xf numFmtId="3" fontId="0" fillId="0" borderId="0" xfId="0" applyNumberFormat="1"/>
    <xf numFmtId="165" fontId="14" fillId="0" borderId="0" xfId="0" applyNumberFormat="1" applyFont="1"/>
    <xf numFmtId="165" fontId="0" fillId="0" borderId="0" xfId="0" applyNumberFormat="1"/>
    <xf numFmtId="0" fontId="15" fillId="0" borderId="0" xfId="0" applyFont="1"/>
    <xf numFmtId="165" fontId="4" fillId="0" borderId="3" xfId="1" applyNumberFormat="1" applyFont="1" applyBorder="1"/>
    <xf numFmtId="165" fontId="17" fillId="0" borderId="1" xfId="1" applyNumberFormat="1" applyFont="1" applyBorder="1"/>
    <xf numFmtId="165" fontId="0" fillId="0" borderId="0" xfId="1" applyNumberFormat="1" applyFont="1"/>
    <xf numFmtId="0" fontId="26" fillId="0" borderId="2" xfId="0" applyFont="1" applyBorder="1"/>
    <xf numFmtId="0" fontId="26" fillId="0" borderId="2" xfId="0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vertical="center" wrapText="1"/>
    </xf>
    <xf numFmtId="0" fontId="26" fillId="0" borderId="1" xfId="0" applyFont="1" applyBorder="1"/>
    <xf numFmtId="165" fontId="26" fillId="0" borderId="1" xfId="2" applyNumberFormat="1" applyFont="1" applyBorder="1" applyAlignment="1">
      <alignment horizontal="center"/>
    </xf>
    <xf numFmtId="165" fontId="7" fillId="0" borderId="1" xfId="2" applyNumberFormat="1" applyFont="1" applyBorder="1"/>
    <xf numFmtId="165" fontId="26" fillId="0" borderId="1" xfId="2" applyNumberFormat="1" applyFont="1" applyBorder="1"/>
    <xf numFmtId="165" fontId="17" fillId="0" borderId="1" xfId="2" applyNumberFormat="1" applyFont="1" applyBorder="1" applyAlignment="1">
      <alignment horizontal="center"/>
    </xf>
    <xf numFmtId="165" fontId="33" fillId="0" borderId="1" xfId="2" applyNumberFormat="1" applyFont="1" applyBorder="1"/>
    <xf numFmtId="165" fontId="31" fillId="2" borderId="1" xfId="2" applyNumberFormat="1" applyFont="1" applyFill="1" applyBorder="1" applyAlignment="1">
      <alignment horizontal="left" wrapText="1"/>
    </xf>
    <xf numFmtId="165" fontId="34" fillId="0" borderId="1" xfId="2" applyNumberFormat="1" applyFont="1" applyBorder="1" applyAlignment="1">
      <alignment horizontal="left" vertical="top" wrapText="1"/>
    </xf>
    <xf numFmtId="165" fontId="1" fillId="0" borderId="1" xfId="2" applyNumberFormat="1" applyFont="1" applyBorder="1"/>
    <xf numFmtId="3" fontId="1" fillId="0" borderId="1" xfId="0" applyNumberFormat="1" applyFont="1" applyBorder="1"/>
    <xf numFmtId="165" fontId="6" fillId="0" borderId="1" xfId="2" applyNumberFormat="1" applyFont="1" applyBorder="1" applyAlignment="1">
      <alignment horizontal="center"/>
    </xf>
    <xf numFmtId="165" fontId="17" fillId="0" borderId="2" xfId="2" applyNumberFormat="1" applyFont="1" applyBorder="1"/>
    <xf numFmtId="3" fontId="26" fillId="0" borderId="1" xfId="0" applyNumberFormat="1" applyFont="1" applyBorder="1"/>
    <xf numFmtId="3" fontId="26" fillId="0" borderId="13" xfId="0" applyNumberFormat="1" applyFont="1" applyBorder="1"/>
    <xf numFmtId="165" fontId="9" fillId="0" borderId="13" xfId="2" applyNumberFormat="1" applyFont="1" applyBorder="1"/>
    <xf numFmtId="165" fontId="4" fillId="0" borderId="0" xfId="0" applyNumberFormat="1" applyFont="1"/>
    <xf numFmtId="165" fontId="4" fillId="0" borderId="0" xfId="2" applyNumberFormat="1" applyFont="1"/>
    <xf numFmtId="165" fontId="0" fillId="0" borderId="1" xfId="2" applyNumberFormat="1" applyFont="1" applyBorder="1"/>
    <xf numFmtId="0" fontId="1" fillId="0" borderId="0" xfId="0" applyFont="1"/>
    <xf numFmtId="165" fontId="3" fillId="0" borderId="0" xfId="0" applyNumberFormat="1" applyFont="1"/>
    <xf numFmtId="0" fontId="4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5" fontId="7" fillId="0" borderId="0" xfId="2" applyNumberFormat="1" applyFont="1"/>
    <xf numFmtId="0" fontId="35" fillId="0" borderId="0" xfId="0" applyFont="1" applyAlignment="1">
      <alignment horizontal="center"/>
    </xf>
    <xf numFmtId="165" fontId="17" fillId="0" borderId="1" xfId="0" applyNumberFormat="1" applyFont="1" applyBorder="1" applyAlignment="1">
      <alignment horizontal="left"/>
    </xf>
    <xf numFmtId="165" fontId="1" fillId="0" borderId="1" xfId="2" applyNumberFormat="1" applyFont="1" applyBorder="1" applyAlignment="1">
      <alignment horizontal="left" wrapText="1"/>
    </xf>
    <xf numFmtId="165" fontId="1" fillId="0" borderId="1" xfId="2" applyNumberFormat="1" applyFont="1" applyBorder="1" applyAlignment="1">
      <alignment horizontal="left"/>
    </xf>
    <xf numFmtId="0" fontId="30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17" fillId="0" borderId="11" xfId="0" applyFont="1" applyBorder="1"/>
    <xf numFmtId="0" fontId="1" fillId="0" borderId="11" xfId="0" applyFont="1" applyBorder="1"/>
    <xf numFmtId="165" fontId="17" fillId="0" borderId="8" xfId="2" applyNumberFormat="1" applyFont="1" applyBorder="1"/>
    <xf numFmtId="0" fontId="26" fillId="0" borderId="6" xfId="0" applyFont="1" applyBorder="1"/>
    <xf numFmtId="3" fontId="26" fillId="0" borderId="9" xfId="0" applyNumberFormat="1" applyFont="1" applyBorder="1"/>
    <xf numFmtId="0" fontId="0" fillId="0" borderId="0" xfId="0" applyAlignment="1">
      <alignment horizontal="left"/>
    </xf>
    <xf numFmtId="0" fontId="26" fillId="0" borderId="2" xfId="0" applyFont="1" applyBorder="1" applyAlignment="1">
      <alignment horizontal="left"/>
    </xf>
    <xf numFmtId="165" fontId="26" fillId="0" borderId="1" xfId="2" applyNumberFormat="1" applyFont="1" applyBorder="1" applyAlignment="1">
      <alignment horizontal="left"/>
    </xf>
    <xf numFmtId="165" fontId="17" fillId="0" borderId="1" xfId="2" applyNumberFormat="1" applyFont="1" applyBorder="1" applyAlignment="1">
      <alignment horizontal="left"/>
    </xf>
    <xf numFmtId="3" fontId="26" fillId="0" borderId="13" xfId="0" applyNumberFormat="1" applyFont="1" applyBorder="1" applyAlignment="1">
      <alignment horizontal="left"/>
    </xf>
    <xf numFmtId="165" fontId="4" fillId="0" borderId="0" xfId="2" applyNumberFormat="1" applyFont="1" applyAlignment="1">
      <alignment horizontal="left"/>
    </xf>
    <xf numFmtId="0" fontId="26" fillId="0" borderId="0" xfId="0" applyFont="1" applyAlignment="1">
      <alignment horizontal="left"/>
    </xf>
    <xf numFmtId="165" fontId="0" fillId="0" borderId="0" xfId="2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17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5" fontId="17" fillId="0" borderId="0" xfId="1" applyNumberFormat="1" applyFont="1" applyAlignment="1">
      <alignment horizontal="right"/>
    </xf>
    <xf numFmtId="165" fontId="37" fillId="0" borderId="1" xfId="1" applyNumberFormat="1" applyFont="1" applyBorder="1"/>
    <xf numFmtId="0" fontId="25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/>
    <xf numFmtId="0" fontId="14" fillId="0" borderId="1" xfId="0" applyFont="1" applyBorder="1"/>
    <xf numFmtId="165" fontId="14" fillId="0" borderId="1" xfId="1" applyNumberFormat="1" applyFont="1" applyBorder="1"/>
    <xf numFmtId="165" fontId="14" fillId="0" borderId="1" xfId="0" applyNumberFormat="1" applyFont="1" applyBorder="1"/>
    <xf numFmtId="165" fontId="26" fillId="2" borderId="1" xfId="1" applyNumberFormat="1" applyFont="1" applyFill="1" applyBorder="1" applyAlignment="1">
      <alignment horizontal="left" wrapText="1"/>
    </xf>
    <xf numFmtId="165" fontId="6" fillId="0" borderId="1" xfId="1" applyNumberFormat="1" applyFont="1" applyBorder="1" applyAlignment="1">
      <alignment horizontal="left" vertical="top" wrapText="1"/>
    </xf>
    <xf numFmtId="165" fontId="17" fillId="0" borderId="1" xfId="0" applyNumberFormat="1" applyFont="1" applyBorder="1" applyAlignment="1">
      <alignment horizontal="center"/>
    </xf>
    <xf numFmtId="0" fontId="14" fillId="2" borderId="1" xfId="0" applyFont="1" applyFill="1" applyBorder="1"/>
    <xf numFmtId="165" fontId="26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165" fontId="14" fillId="0" borderId="1" xfId="1" applyNumberFormat="1" applyFont="1" applyBorder="1" applyAlignment="1">
      <alignment vertical="center"/>
    </xf>
    <xf numFmtId="14" fontId="28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3" fontId="28" fillId="0" borderId="1" xfId="0" applyNumberFormat="1" applyFont="1" applyBorder="1" applyAlignment="1">
      <alignment horizontal="right" vertical="top" wrapText="1"/>
    </xf>
    <xf numFmtId="0" fontId="2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4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41" fillId="0" borderId="15" xfId="0" applyFont="1" applyBorder="1" applyAlignment="1">
      <alignment vertical="top" wrapText="1"/>
    </xf>
    <xf numFmtId="0" fontId="0" fillId="0" borderId="15" xfId="0" applyBorder="1" applyAlignment="1">
      <alignment wrapText="1"/>
    </xf>
    <xf numFmtId="0" fontId="38" fillId="0" borderId="15" xfId="0" applyFont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28" fillId="0" borderId="3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justify" vertical="top" wrapText="1"/>
    </xf>
    <xf numFmtId="14" fontId="17" fillId="0" borderId="1" xfId="0" applyNumberFormat="1" applyFont="1" applyBorder="1"/>
    <xf numFmtId="166" fontId="0" fillId="0" borderId="0" xfId="0" applyNumberFormat="1"/>
    <xf numFmtId="165" fontId="4" fillId="0" borderId="0" xfId="3" applyNumberFormat="1" applyFont="1"/>
    <xf numFmtId="165" fontId="3" fillId="0" borderId="0" xfId="3" applyNumberFormat="1" applyFont="1" applyAlignment="1">
      <alignment horizontal="center"/>
    </xf>
    <xf numFmtId="165" fontId="14" fillId="0" borderId="0" xfId="2" applyNumberFormat="1" applyFont="1"/>
    <xf numFmtId="14" fontId="17" fillId="0" borderId="0" xfId="0" applyNumberFormat="1" applyFont="1" applyAlignment="1">
      <alignment horizontal="right"/>
    </xf>
    <xf numFmtId="14" fontId="5" fillId="0" borderId="0" xfId="0" applyNumberFormat="1" applyFont="1"/>
    <xf numFmtId="165" fontId="29" fillId="3" borderId="0" xfId="1" applyNumberFormat="1" applyFont="1" applyFill="1"/>
    <xf numFmtId="165" fontId="43" fillId="0" borderId="0" xfId="1" applyNumberFormat="1" applyFont="1"/>
    <xf numFmtId="3" fontId="0" fillId="0" borderId="1" xfId="0" applyNumberFormat="1" applyBorder="1" applyAlignment="1">
      <alignment horizontal="right"/>
    </xf>
    <xf numFmtId="165" fontId="17" fillId="0" borderId="0" xfId="1" applyNumberFormat="1" applyFont="1"/>
    <xf numFmtId="49" fontId="0" fillId="0" borderId="0" xfId="0" applyNumberFormat="1" applyAlignment="1">
      <alignment horizontal="center"/>
    </xf>
    <xf numFmtId="49" fontId="28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0" xfId="0" applyNumberFormat="1"/>
    <xf numFmtId="49" fontId="14" fillId="0" borderId="1" xfId="0" applyNumberFormat="1" applyFont="1" applyBorder="1" applyAlignment="1">
      <alignment horizontal="center" wrapText="1"/>
    </xf>
    <xf numFmtId="0" fontId="26" fillId="0" borderId="21" xfId="0" applyFont="1" applyBorder="1"/>
    <xf numFmtId="3" fontId="26" fillId="0" borderId="21" xfId="0" applyNumberFormat="1" applyFont="1" applyBorder="1"/>
    <xf numFmtId="3" fontId="26" fillId="0" borderId="6" xfId="0" applyNumberFormat="1" applyFont="1" applyBorder="1"/>
    <xf numFmtId="0" fontId="26" fillId="0" borderId="22" xfId="0" applyFont="1" applyBorder="1"/>
    <xf numFmtId="3" fontId="17" fillId="0" borderId="22" xfId="0" applyNumberFormat="1" applyFont="1" applyBorder="1"/>
    <xf numFmtId="3" fontId="26" fillId="0" borderId="22" xfId="0" applyNumberFormat="1" applyFont="1" applyBorder="1" applyAlignment="1">
      <alignment horizontal="left"/>
    </xf>
    <xf numFmtId="3" fontId="26" fillId="0" borderId="22" xfId="0" applyNumberFormat="1" applyFont="1" applyBorder="1"/>
    <xf numFmtId="165" fontId="9" fillId="0" borderId="5" xfId="2" applyNumberFormat="1" applyFont="1" applyBorder="1"/>
    <xf numFmtId="165" fontId="15" fillId="0" borderId="1" xfId="0" applyNumberFormat="1" applyFont="1" applyBorder="1" applyAlignment="1">
      <alignment horizontal="left"/>
    </xf>
    <xf numFmtId="165" fontId="6" fillId="0" borderId="3" xfId="0" applyNumberFormat="1" applyFont="1" applyBorder="1"/>
    <xf numFmtId="165" fontId="3" fillId="0" borderId="9" xfId="0" applyNumberFormat="1" applyFont="1" applyBorder="1"/>
    <xf numFmtId="3" fontId="26" fillId="0" borderId="23" xfId="0" applyNumberFormat="1" applyFont="1" applyBorder="1"/>
    <xf numFmtId="165" fontId="17" fillId="0" borderId="3" xfId="1" applyNumberFormat="1" applyFont="1" applyBorder="1"/>
    <xf numFmtId="165" fontId="44" fillId="0" borderId="3" xfId="1" applyNumberFormat="1" applyFont="1" applyBorder="1"/>
    <xf numFmtId="165" fontId="32" fillId="0" borderId="3" xfId="1" applyNumberFormat="1" applyFont="1" applyBorder="1"/>
    <xf numFmtId="165" fontId="45" fillId="0" borderId="1" xfId="1" applyNumberFormat="1" applyFont="1" applyBorder="1"/>
    <xf numFmtId="165" fontId="46" fillId="0" borderId="1" xfId="1" applyNumberFormat="1" applyFont="1" applyBorder="1"/>
    <xf numFmtId="0" fontId="47" fillId="0" borderId="1" xfId="0" applyFont="1" applyBorder="1"/>
    <xf numFmtId="165" fontId="48" fillId="0" borderId="3" xfId="1" applyNumberFormat="1" applyFont="1" applyBorder="1"/>
    <xf numFmtId="165" fontId="44" fillId="0" borderId="1" xfId="1" applyNumberFormat="1" applyFont="1" applyBorder="1"/>
    <xf numFmtId="165" fontId="17" fillId="3" borderId="3" xfId="1" applyNumberFormat="1" applyFont="1" applyFill="1" applyBorder="1"/>
    <xf numFmtId="165" fontId="48" fillId="0" borderId="1" xfId="1" applyNumberFormat="1" applyFont="1" applyBorder="1"/>
    <xf numFmtId="14" fontId="17" fillId="3" borderId="1" xfId="0" applyNumberFormat="1" applyFont="1" applyFill="1" applyBorder="1" applyAlignment="1">
      <alignment horizontal="right"/>
    </xf>
    <xf numFmtId="14" fontId="5" fillId="3" borderId="1" xfId="0" applyNumberFormat="1" applyFont="1" applyFill="1" applyBorder="1"/>
    <xf numFmtId="165" fontId="45" fillId="3" borderId="1" xfId="1" applyNumberFormat="1" applyFont="1" applyFill="1" applyBorder="1"/>
    <xf numFmtId="165" fontId="16" fillId="3" borderId="1" xfId="1" applyNumberFormat="1" applyFont="1" applyFill="1" applyBorder="1"/>
    <xf numFmtId="165" fontId="48" fillId="3" borderId="1" xfId="1" applyNumberFormat="1" applyFont="1" applyFill="1" applyBorder="1"/>
    <xf numFmtId="165" fontId="16" fillId="3" borderId="3" xfId="1" applyNumberFormat="1" applyFont="1" applyFill="1" applyBorder="1"/>
    <xf numFmtId="165" fontId="37" fillId="0" borderId="3" xfId="1" applyNumberFormat="1" applyFont="1" applyBorder="1"/>
    <xf numFmtId="0" fontId="37" fillId="0" borderId="1" xfId="0" applyFont="1" applyBorder="1"/>
    <xf numFmtId="165" fontId="20" fillId="0" borderId="8" xfId="1" applyNumberFormat="1" applyFont="1" applyBorder="1"/>
    <xf numFmtId="14" fontId="5" fillId="0" borderId="2" xfId="0" applyNumberFormat="1" applyFont="1" applyBorder="1"/>
    <xf numFmtId="14" fontId="21" fillId="0" borderId="9" xfId="0" applyNumberFormat="1" applyFont="1" applyBorder="1"/>
    <xf numFmtId="14" fontId="5" fillId="0" borderId="9" xfId="0" applyNumberFormat="1" applyFont="1" applyBorder="1"/>
    <xf numFmtId="0" fontId="17" fillId="0" borderId="9" xfId="0" applyFont="1" applyBorder="1"/>
    <xf numFmtId="165" fontId="22" fillId="0" borderId="9" xfId="1" applyNumberFormat="1" applyFont="1" applyBorder="1"/>
    <xf numFmtId="165" fontId="23" fillId="0" borderId="9" xfId="1" applyNumberFormat="1" applyFont="1" applyBorder="1"/>
    <xf numFmtId="0" fontId="17" fillId="4" borderId="1" xfId="0" applyFont="1" applyFill="1" applyBorder="1"/>
    <xf numFmtId="165" fontId="17" fillId="4" borderId="3" xfId="1" applyNumberFormat="1" applyFont="1" applyFill="1" applyBorder="1"/>
    <xf numFmtId="164" fontId="9" fillId="0" borderId="12" xfId="1" applyFont="1" applyBorder="1"/>
    <xf numFmtId="0" fontId="1" fillId="0" borderId="1" xfId="0" applyFont="1" applyBorder="1" applyAlignment="1">
      <alignment horizontal="right"/>
    </xf>
    <xf numFmtId="0" fontId="15" fillId="3" borderId="1" xfId="0" applyFont="1" applyFill="1" applyBorder="1"/>
    <xf numFmtId="165" fontId="51" fillId="0" borderId="3" xfId="1" applyNumberFormat="1" applyFont="1" applyBorder="1"/>
    <xf numFmtId="14" fontId="17" fillId="4" borderId="1" xfId="0" applyNumberFormat="1" applyFont="1" applyFill="1" applyBorder="1" applyAlignment="1">
      <alignment horizontal="right"/>
    </xf>
    <xf numFmtId="14" fontId="5" fillId="4" borderId="1" xfId="0" applyNumberFormat="1" applyFont="1" applyFill="1" applyBorder="1"/>
    <xf numFmtId="165" fontId="16" fillId="4" borderId="3" xfId="1" applyNumberFormat="1" applyFont="1" applyFill="1" applyBorder="1"/>
    <xf numFmtId="165" fontId="48" fillId="4" borderId="3" xfId="1" applyNumberFormat="1" applyFont="1" applyFill="1" applyBorder="1"/>
    <xf numFmtId="165" fontId="45" fillId="4" borderId="1" xfId="1" applyNumberFormat="1" applyFont="1" applyFill="1" applyBorder="1"/>
    <xf numFmtId="165" fontId="37" fillId="4" borderId="3" xfId="1" applyNumberFormat="1" applyFont="1" applyFill="1" applyBorder="1"/>
    <xf numFmtId="165" fontId="26" fillId="0" borderId="1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12" fillId="2" borderId="24" xfId="0" applyFont="1" applyFill="1" applyBorder="1"/>
    <xf numFmtId="165" fontId="17" fillId="0" borderId="8" xfId="0" applyNumberFormat="1" applyFont="1" applyBorder="1" applyAlignment="1">
      <alignment horizontal="left"/>
    </xf>
    <xf numFmtId="165" fontId="17" fillId="0" borderId="8" xfId="2" applyNumberFormat="1" applyFont="1" applyBorder="1" applyAlignment="1">
      <alignment horizontal="center"/>
    </xf>
    <xf numFmtId="165" fontId="7" fillId="0" borderId="8" xfId="2" applyNumberFormat="1" applyFont="1" applyBorder="1"/>
    <xf numFmtId="165" fontId="7" fillId="0" borderId="25" xfId="2" applyNumberFormat="1" applyFont="1" applyBorder="1"/>
    <xf numFmtId="0" fontId="15" fillId="0" borderId="1" xfId="0" applyFont="1" applyBorder="1"/>
    <xf numFmtId="14" fontId="28" fillId="0" borderId="3" xfId="0" applyNumberFormat="1" applyFont="1" applyBorder="1" applyAlignment="1">
      <alignment horizontal="center" wrapText="1"/>
    </xf>
    <xf numFmtId="165" fontId="52" fillId="0" borderId="1" xfId="1" applyNumberFormat="1" applyFont="1" applyBorder="1"/>
    <xf numFmtId="165" fontId="4" fillId="0" borderId="1" xfId="3" applyNumberFormat="1" applyFont="1" applyBorder="1"/>
    <xf numFmtId="165" fontId="14" fillId="0" borderId="1" xfId="2" applyNumberFormat="1" applyFont="1" applyBorder="1"/>
    <xf numFmtId="165" fontId="13" fillId="0" borderId="1" xfId="2" applyNumberFormat="1" applyBorder="1"/>
    <xf numFmtId="165" fontId="4" fillId="0" borderId="1" xfId="3" applyNumberFormat="1" applyFont="1" applyBorder="1" applyAlignment="1">
      <alignment horizontal="center"/>
    </xf>
    <xf numFmtId="165" fontId="17" fillId="3" borderId="1" xfId="1" applyNumberFormat="1" applyFont="1" applyFill="1" applyBorder="1"/>
    <xf numFmtId="0" fontId="4" fillId="0" borderId="0" xfId="0" applyFont="1" applyAlignment="1">
      <alignment horizontal="right"/>
    </xf>
    <xf numFmtId="165" fontId="15" fillId="3" borderId="1" xfId="1" applyNumberFormat="1" applyFont="1" applyFill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5" fontId="1" fillId="0" borderId="1" xfId="3" applyNumberFormat="1" applyFont="1" applyBorder="1"/>
    <xf numFmtId="0" fontId="6" fillId="0" borderId="1" xfId="0" applyFont="1" applyBorder="1"/>
    <xf numFmtId="165" fontId="6" fillId="0" borderId="1" xfId="3" applyNumberFormat="1" applyFont="1" applyBorder="1" applyAlignment="1">
      <alignment horizontal="center"/>
    </xf>
    <xf numFmtId="165" fontId="53" fillId="0" borderId="1" xfId="2" applyNumberFormat="1" applyFont="1" applyBorder="1"/>
    <xf numFmtId="165" fontId="54" fillId="0" borderId="1" xfId="2" applyNumberFormat="1" applyFont="1" applyBorder="1"/>
    <xf numFmtId="165" fontId="55" fillId="0" borderId="1" xfId="2" applyNumberFormat="1" applyFont="1" applyBorder="1"/>
    <xf numFmtId="165" fontId="54" fillId="0" borderId="1" xfId="1" applyNumberFormat="1" applyFont="1" applyBorder="1"/>
    <xf numFmtId="165" fontId="56" fillId="0" borderId="1" xfId="1" applyNumberFormat="1" applyFont="1" applyBorder="1"/>
    <xf numFmtId="165" fontId="55" fillId="0" borderId="1" xfId="1" applyNumberFormat="1" applyFont="1" applyBorder="1"/>
    <xf numFmtId="0" fontId="53" fillId="0" borderId="0" xfId="0" applyFont="1"/>
    <xf numFmtId="165" fontId="55" fillId="0" borderId="0" xfId="2" applyNumberFormat="1" applyFont="1"/>
    <xf numFmtId="165" fontId="53" fillId="0" borderId="0" xfId="2" applyNumberFormat="1" applyFont="1"/>
    <xf numFmtId="165" fontId="57" fillId="0" borderId="1" xfId="1" applyNumberFormat="1" applyFont="1" applyBorder="1"/>
    <xf numFmtId="165" fontId="57" fillId="0" borderId="0" xfId="2" applyNumberFormat="1" applyFont="1"/>
    <xf numFmtId="0" fontId="4" fillId="0" borderId="1" xfId="0" applyFont="1" applyBorder="1" applyAlignment="1">
      <alignment horizontal="right"/>
    </xf>
    <xf numFmtId="165" fontId="48" fillId="0" borderId="0" xfId="1" applyNumberFormat="1" applyFont="1"/>
    <xf numFmtId="165" fontId="45" fillId="0" borderId="0" xfId="1" applyNumberFormat="1" applyFont="1"/>
    <xf numFmtId="0" fontId="3" fillId="0" borderId="0" xfId="0" applyFont="1" applyAlignment="1">
      <alignment horizontal="center"/>
    </xf>
    <xf numFmtId="165" fontId="1" fillId="0" borderId="1" xfId="1" applyNumberFormat="1" applyFont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65" fontId="3" fillId="0" borderId="0" xfId="1" applyNumberFormat="1" applyFont="1"/>
    <xf numFmtId="0" fontId="59" fillId="0" borderId="1" xfId="0" applyFont="1" applyBorder="1" applyAlignment="1">
      <alignment horizontal="justify" vertical="center" wrapText="1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justify" vertical="center"/>
    </xf>
    <xf numFmtId="0" fontId="58" fillId="3" borderId="1" xfId="0" applyFont="1" applyFill="1" applyBorder="1" applyAlignment="1">
      <alignment horizontal="center" vertical="center" wrapText="1"/>
    </xf>
    <xf numFmtId="165" fontId="14" fillId="0" borderId="1" xfId="1" applyNumberFormat="1" applyFont="1" applyBorder="1" applyAlignment="1">
      <alignment wrapText="1"/>
    </xf>
    <xf numFmtId="0" fontId="59" fillId="0" borderId="1" xfId="0" applyFont="1" applyBorder="1" applyAlignment="1">
      <alignment horizontal="left" vertical="top" wrapText="1"/>
    </xf>
    <xf numFmtId="0" fontId="0" fillId="0" borderId="8" xfId="0" applyBorder="1"/>
    <xf numFmtId="0" fontId="58" fillId="3" borderId="1" xfId="0" applyFont="1" applyFill="1" applyBorder="1" applyAlignment="1">
      <alignment horizontal="left" vertical="top" wrapText="1"/>
    </xf>
    <xf numFmtId="0" fontId="58" fillId="3" borderId="1" xfId="0" applyFont="1" applyFill="1" applyBorder="1" applyAlignment="1">
      <alignment horizontal="left" vertical="center" wrapText="1"/>
    </xf>
    <xf numFmtId="0" fontId="58" fillId="3" borderId="1" xfId="0" applyFont="1" applyFill="1" applyBorder="1" applyAlignment="1">
      <alignment vertical="center" wrapText="1"/>
    </xf>
    <xf numFmtId="0" fontId="58" fillId="3" borderId="1" xfId="0" applyFont="1" applyFill="1" applyBorder="1" applyAlignment="1">
      <alignment vertical="top" wrapText="1"/>
    </xf>
    <xf numFmtId="0" fontId="60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left" vertical="center" wrapText="1"/>
    </xf>
    <xf numFmtId="165" fontId="15" fillId="0" borderId="1" xfId="1" applyNumberFormat="1" applyFont="1" applyBorder="1"/>
    <xf numFmtId="0" fontId="61" fillId="0" borderId="1" xfId="0" applyFont="1" applyBorder="1" applyAlignment="1">
      <alignment vertical="center" wrapText="1"/>
    </xf>
    <xf numFmtId="0" fontId="6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0" fillId="0" borderId="0" xfId="0" applyBorder="1"/>
    <xf numFmtId="0" fontId="14" fillId="0" borderId="0" xfId="0" applyFont="1" applyBorder="1"/>
    <xf numFmtId="165" fontId="14" fillId="0" borderId="0" xfId="1" applyNumberFormat="1" applyFont="1" applyBorder="1"/>
    <xf numFmtId="0" fontId="0" fillId="0" borderId="25" xfId="0" applyBorder="1"/>
    <xf numFmtId="0" fontId="62" fillId="0" borderId="7" xfId="0" applyFont="1" applyBorder="1"/>
    <xf numFmtId="0" fontId="25" fillId="0" borderId="16" xfId="0" applyFont="1" applyBorder="1"/>
    <xf numFmtId="165" fontId="25" fillId="0" borderId="16" xfId="1" applyNumberFormat="1" applyFont="1" applyBorder="1"/>
    <xf numFmtId="165" fontId="25" fillId="0" borderId="15" xfId="1" applyNumberFormat="1" applyFont="1" applyBorder="1"/>
    <xf numFmtId="165" fontId="26" fillId="0" borderId="1" xfId="0" applyNumberFormat="1" applyFont="1" applyBorder="1"/>
    <xf numFmtId="0" fontId="0" fillId="4" borderId="1" xfId="0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/>
    <xf numFmtId="165" fontId="14" fillId="3" borderId="1" xfId="1" applyNumberFormat="1" applyFont="1" applyFill="1" applyBorder="1" applyAlignment="1">
      <alignment wrapText="1"/>
    </xf>
    <xf numFmtId="165" fontId="0" fillId="3" borderId="1" xfId="1" applyNumberFormat="1" applyFont="1" applyFill="1" applyBorder="1"/>
    <xf numFmtId="165" fontId="14" fillId="3" borderId="1" xfId="1" applyNumberFormat="1" applyFont="1" applyFill="1" applyBorder="1"/>
    <xf numFmtId="165" fontId="0" fillId="3" borderId="0" xfId="1" applyNumberFormat="1" applyFont="1" applyFill="1"/>
    <xf numFmtId="165" fontId="14" fillId="3" borderId="0" xfId="1" applyNumberFormat="1" applyFont="1" applyFill="1" applyBorder="1"/>
    <xf numFmtId="165" fontId="25" fillId="3" borderId="16" xfId="1" applyNumberFormat="1" applyFont="1" applyFill="1" applyBorder="1"/>
    <xf numFmtId="0" fontId="25" fillId="0" borderId="0" xfId="0" applyFont="1" applyBorder="1" applyAlignment="1">
      <alignment horizontal="center"/>
    </xf>
    <xf numFmtId="165" fontId="14" fillId="0" borderId="0" xfId="0" applyNumberFormat="1" applyFont="1" applyBorder="1"/>
    <xf numFmtId="0" fontId="14" fillId="0" borderId="0" xfId="0" applyFont="1" applyBorder="1" applyAlignment="1">
      <alignment wrapText="1"/>
    </xf>
    <xf numFmtId="0" fontId="58" fillId="4" borderId="1" xfId="0" applyFont="1" applyFill="1" applyBorder="1" applyAlignment="1">
      <alignment vertical="center" wrapText="1"/>
    </xf>
    <xf numFmtId="0" fontId="58" fillId="4" borderId="1" xfId="0" applyFont="1" applyFill="1" applyBorder="1" applyAlignment="1">
      <alignment horizontal="center" vertical="center" wrapText="1"/>
    </xf>
    <xf numFmtId="165" fontId="17" fillId="4" borderId="1" xfId="1" applyNumberFormat="1" applyFont="1" applyFill="1" applyBorder="1"/>
    <xf numFmtId="165" fontId="26" fillId="4" borderId="1" xfId="0" applyNumberFormat="1" applyFont="1" applyFill="1" applyBorder="1"/>
    <xf numFmtId="0" fontId="58" fillId="5" borderId="1" xfId="0" applyFont="1" applyFill="1" applyBorder="1" applyAlignment="1">
      <alignment vertical="center" wrapText="1"/>
    </xf>
    <xf numFmtId="0" fontId="58" fillId="5" borderId="1" xfId="0" applyFont="1" applyFill="1" applyBorder="1" applyAlignment="1">
      <alignment horizontal="center" vertical="center" wrapText="1"/>
    </xf>
    <xf numFmtId="165" fontId="17" fillId="5" borderId="1" xfId="1" applyNumberFormat="1" applyFont="1" applyFill="1" applyBorder="1"/>
    <xf numFmtId="165" fontId="26" fillId="5" borderId="1" xfId="0" applyNumberFormat="1" applyFont="1" applyFill="1" applyBorder="1"/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wrapText="1"/>
    </xf>
    <xf numFmtId="0" fontId="14" fillId="5" borderId="1" xfId="0" applyFont="1" applyFill="1" applyBorder="1"/>
    <xf numFmtId="165" fontId="14" fillId="4" borderId="1" xfId="1" applyNumberFormat="1" applyFont="1" applyFill="1" applyBorder="1" applyAlignment="1">
      <alignment wrapText="1"/>
    </xf>
    <xf numFmtId="165" fontId="0" fillId="4" borderId="1" xfId="1" applyNumberFormat="1" applyFont="1" applyFill="1" applyBorder="1"/>
    <xf numFmtId="165" fontId="15" fillId="4" borderId="1" xfId="1" applyNumberFormat="1" applyFont="1" applyFill="1" applyBorder="1"/>
    <xf numFmtId="165" fontId="14" fillId="4" borderId="1" xfId="1" applyNumberFormat="1" applyFont="1" applyFill="1" applyBorder="1"/>
    <xf numFmtId="165" fontId="0" fillId="4" borderId="0" xfId="1" applyNumberFormat="1" applyFont="1" applyFill="1"/>
    <xf numFmtId="165" fontId="14" fillId="4" borderId="0" xfId="1" applyNumberFormat="1" applyFont="1" applyFill="1" applyBorder="1"/>
    <xf numFmtId="165" fontId="25" fillId="4" borderId="16" xfId="1" applyNumberFormat="1" applyFont="1" applyFill="1" applyBorder="1"/>
    <xf numFmtId="0" fontId="0" fillId="3" borderId="0" xfId="0" applyFill="1"/>
    <xf numFmtId="14" fontId="17" fillId="0" borderId="1" xfId="0" applyNumberFormat="1" applyFont="1" applyBorder="1" applyAlignment="1">
      <alignment wrapText="1"/>
    </xf>
    <xf numFmtId="14" fontId="58" fillId="3" borderId="1" xfId="0" applyNumberFormat="1" applyFont="1" applyFill="1" applyBorder="1" applyAlignment="1">
      <alignment horizontal="center" vertical="center" wrapText="1"/>
    </xf>
    <xf numFmtId="165" fontId="64" fillId="0" borderId="1" xfId="1" applyNumberFormat="1" applyFont="1" applyBorder="1" applyAlignment="1">
      <alignment horizontal="justify" vertical="center" wrapText="1"/>
    </xf>
    <xf numFmtId="165" fontId="15" fillId="0" borderId="1" xfId="1" applyNumberFormat="1" applyFont="1" applyBorder="1" applyAlignment="1">
      <alignment wrapText="1"/>
    </xf>
    <xf numFmtId="165" fontId="17" fillId="0" borderId="1" xfId="1" applyNumberFormat="1" applyFont="1" applyBorder="1" applyAlignment="1">
      <alignment wrapText="1"/>
    </xf>
    <xf numFmtId="165" fontId="14" fillId="7" borderId="1" xfId="1" applyNumberFormat="1" applyFont="1" applyFill="1" applyBorder="1" applyAlignment="1">
      <alignment vertical="top" wrapText="1"/>
    </xf>
    <xf numFmtId="165" fontId="14" fillId="7" borderId="1" xfId="1" applyNumberFormat="1" applyFont="1" applyFill="1" applyBorder="1" applyAlignment="1">
      <alignment wrapText="1"/>
    </xf>
    <xf numFmtId="0" fontId="14" fillId="9" borderId="1" xfId="0" applyFont="1" applyFill="1" applyBorder="1" applyAlignment="1">
      <alignment wrapText="1"/>
    </xf>
    <xf numFmtId="165" fontId="14" fillId="9" borderId="1" xfId="1" applyNumberFormat="1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wrapText="1"/>
    </xf>
    <xf numFmtId="0" fontId="0" fillId="8" borderId="1" xfId="0" applyFill="1" applyBorder="1"/>
    <xf numFmtId="165" fontId="0" fillId="8" borderId="1" xfId="0" applyNumberFormat="1" applyFill="1" applyBorder="1"/>
    <xf numFmtId="0" fontId="0" fillId="2" borderId="1" xfId="0" applyFill="1" applyBorder="1"/>
    <xf numFmtId="165" fontId="0" fillId="2" borderId="1" xfId="0" applyNumberFormat="1" applyFill="1" applyBorder="1"/>
    <xf numFmtId="165" fontId="0" fillId="0" borderId="1" xfId="0" applyNumberFormat="1" applyFont="1" applyBorder="1"/>
    <xf numFmtId="0" fontId="14" fillId="10" borderId="1" xfId="0" applyFont="1" applyFill="1" applyBorder="1"/>
    <xf numFmtId="165" fontId="25" fillId="0" borderId="25" xfId="1" applyNumberFormat="1" applyFont="1" applyBorder="1"/>
    <xf numFmtId="165" fontId="25" fillId="0" borderId="16" xfId="0" applyNumberFormat="1" applyFont="1" applyBorder="1"/>
    <xf numFmtId="0" fontId="17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4" fillId="11" borderId="1" xfId="0" applyFont="1" applyFill="1" applyBorder="1" applyAlignment="1">
      <alignment wrapText="1"/>
    </xf>
    <xf numFmtId="165" fontId="14" fillId="11" borderId="1" xfId="0" applyNumberFormat="1" applyFont="1" applyFill="1" applyBorder="1"/>
    <xf numFmtId="165" fontId="17" fillId="3" borderId="1" xfId="1" applyNumberFormat="1" applyFont="1" applyFill="1" applyBorder="1" applyAlignment="1">
      <alignment wrapText="1"/>
    </xf>
    <xf numFmtId="14" fontId="17" fillId="3" borderId="1" xfId="0" applyNumberFormat="1" applyFont="1" applyFill="1" applyBorder="1" applyAlignment="1">
      <alignment wrapText="1"/>
    </xf>
    <xf numFmtId="165" fontId="65" fillId="0" borderId="1" xfId="0" applyNumberFormat="1" applyFont="1" applyBorder="1"/>
    <xf numFmtId="165" fontId="0" fillId="4" borderId="0" xfId="0" applyNumberFormat="1" applyFill="1"/>
    <xf numFmtId="165" fontId="25" fillId="0" borderId="0" xfId="1" applyNumberFormat="1" applyFont="1" applyBorder="1"/>
    <xf numFmtId="0" fontId="0" fillId="12" borderId="1" xfId="0" applyFill="1" applyBorder="1"/>
    <xf numFmtId="0" fontId="0" fillId="7" borderId="1" xfId="0" applyFill="1" applyBorder="1"/>
    <xf numFmtId="165" fontId="0" fillId="12" borderId="1" xfId="0" applyNumberFormat="1" applyFill="1" applyBorder="1"/>
    <xf numFmtId="165" fontId="0" fillId="7" borderId="1" xfId="0" applyNumberFormat="1" applyFill="1" applyBorder="1"/>
    <xf numFmtId="165" fontId="0" fillId="3" borderId="0" xfId="0" applyNumberFormat="1" applyFill="1" applyBorder="1"/>
    <xf numFmtId="165" fontId="14" fillId="12" borderId="1" xfId="0" applyNumberFormat="1" applyFont="1" applyFill="1" applyBorder="1" applyAlignment="1">
      <alignment wrapText="1"/>
    </xf>
    <xf numFmtId="165" fontId="14" fillId="7" borderId="1" xfId="0" applyNumberFormat="1" applyFont="1" applyFill="1" applyBorder="1" applyAlignment="1">
      <alignment wrapText="1"/>
    </xf>
    <xf numFmtId="165" fontId="14" fillId="8" borderId="1" xfId="0" applyNumberFormat="1" applyFont="1" applyFill="1" applyBorder="1" applyAlignment="1">
      <alignment wrapText="1"/>
    </xf>
    <xf numFmtId="165" fontId="14" fillId="2" borderId="1" xfId="0" applyNumberFormat="1" applyFont="1" applyFill="1" applyBorder="1" applyAlignment="1">
      <alignment wrapText="1"/>
    </xf>
    <xf numFmtId="165" fontId="25" fillId="0" borderId="1" xfId="0" applyNumberFormat="1" applyFont="1" applyBorder="1"/>
    <xf numFmtId="165" fontId="25" fillId="6" borderId="1" xfId="0" applyNumberFormat="1" applyFont="1" applyFill="1" applyBorder="1"/>
    <xf numFmtId="165" fontId="0" fillId="0" borderId="0" xfId="1" applyNumberFormat="1" applyFont="1" applyAlignment="1">
      <alignment wrapText="1"/>
    </xf>
    <xf numFmtId="0" fontId="66" fillId="3" borderId="21" xfId="0" applyFont="1" applyFill="1" applyBorder="1" applyAlignment="1">
      <alignment vertical="center" wrapText="1"/>
    </xf>
    <xf numFmtId="165" fontId="61" fillId="0" borderId="1" xfId="1" applyNumberFormat="1" applyFont="1" applyBorder="1" applyAlignment="1">
      <alignment horizontal="justify" vertical="center" wrapText="1"/>
    </xf>
    <xf numFmtId="0" fontId="60" fillId="3" borderId="1" xfId="0" applyFont="1" applyFill="1" applyBorder="1" applyAlignment="1">
      <alignment vertical="center" wrapText="1"/>
    </xf>
    <xf numFmtId="0" fontId="60" fillId="5" borderId="1" xfId="0" applyFont="1" applyFill="1" applyBorder="1" applyAlignment="1">
      <alignment vertical="center" wrapText="1"/>
    </xf>
    <xf numFmtId="0" fontId="58" fillId="13" borderId="1" xfId="0" applyFont="1" applyFill="1" applyBorder="1" applyAlignment="1">
      <alignment vertical="center" wrapText="1"/>
    </xf>
    <xf numFmtId="14" fontId="61" fillId="0" borderId="1" xfId="0" applyNumberFormat="1" applyFont="1" applyBorder="1" applyAlignment="1">
      <alignment horizontal="justify" vertical="center" wrapText="1"/>
    </xf>
    <xf numFmtId="14" fontId="58" fillId="3" borderId="1" xfId="0" applyNumberFormat="1" applyFont="1" applyFill="1" applyBorder="1" applyAlignment="1">
      <alignment horizontal="left" vertical="center" wrapText="1"/>
    </xf>
    <xf numFmtId="14" fontId="63" fillId="0" borderId="1" xfId="0" applyNumberFormat="1" applyFont="1" applyBorder="1" applyAlignment="1">
      <alignment horizontal="right" wrapText="1"/>
    </xf>
    <xf numFmtId="14" fontId="67" fillId="3" borderId="1" xfId="0" applyNumberFormat="1" applyFont="1" applyFill="1" applyBorder="1" applyAlignment="1">
      <alignment horizontal="right" vertical="center" wrapText="1"/>
    </xf>
    <xf numFmtId="0" fontId="0" fillId="0" borderId="8" xfId="0" applyFill="1" applyBorder="1"/>
    <xf numFmtId="0" fontId="0" fillId="0" borderId="25" xfId="0" applyFill="1" applyBorder="1"/>
    <xf numFmtId="14" fontId="59" fillId="0" borderId="1" xfId="0" applyNumberFormat="1" applyFont="1" applyBorder="1" applyAlignment="1">
      <alignment vertical="center" wrapText="1"/>
    </xf>
    <xf numFmtId="14" fontId="58" fillId="13" borderId="1" xfId="0" applyNumberFormat="1" applyFont="1" applyFill="1" applyBorder="1" applyAlignment="1">
      <alignment horizontal="center" vertical="center" wrapText="1"/>
    </xf>
    <xf numFmtId="14" fontId="58" fillId="13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wrapText="1"/>
    </xf>
    <xf numFmtId="0" fontId="58" fillId="6" borderId="1" xfId="0" applyFont="1" applyFill="1" applyBorder="1" applyAlignment="1">
      <alignment horizontal="left" vertical="center" wrapText="1"/>
    </xf>
    <xf numFmtId="0" fontId="61" fillId="6" borderId="1" xfId="0" applyFont="1" applyFill="1" applyBorder="1" applyAlignment="1">
      <alignment horizontal="justify" vertical="center"/>
    </xf>
    <xf numFmtId="165" fontId="15" fillId="3" borderId="1" xfId="1" applyNumberFormat="1" applyFont="1" applyFill="1" applyBorder="1" applyAlignment="1">
      <alignment wrapText="1"/>
    </xf>
    <xf numFmtId="14" fontId="15" fillId="3" borderId="1" xfId="0" applyNumberFormat="1" applyFont="1" applyFill="1" applyBorder="1" applyAlignment="1">
      <alignment wrapText="1"/>
    </xf>
    <xf numFmtId="14" fontId="60" fillId="3" borderId="1" xfId="0" applyNumberFormat="1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vertical="center" wrapText="1"/>
    </xf>
    <xf numFmtId="0" fontId="69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7" fillId="11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vertical="center" wrapText="1"/>
    </xf>
    <xf numFmtId="0" fontId="0" fillId="0" borderId="7" xfId="0" applyBorder="1"/>
    <xf numFmtId="0" fontId="24" fillId="5" borderId="1" xfId="0" applyFont="1" applyFill="1" applyBorder="1"/>
    <xf numFmtId="0" fontId="70" fillId="0" borderId="1" xfId="0" applyFont="1" applyBorder="1" applyAlignment="1">
      <alignment horizontal="left" vertical="top" wrapText="1"/>
    </xf>
    <xf numFmtId="0" fontId="70" fillId="3" borderId="1" xfId="0" applyFont="1" applyFill="1" applyBorder="1" applyAlignment="1">
      <alignment horizontal="left" vertical="top" wrapText="1"/>
    </xf>
    <xf numFmtId="0" fontId="70" fillId="3" borderId="1" xfId="0" applyFont="1" applyFill="1" applyBorder="1" applyAlignment="1">
      <alignment wrapText="1"/>
    </xf>
    <xf numFmtId="0" fontId="24" fillId="5" borderId="1" xfId="0" applyFont="1" applyFill="1" applyBorder="1" applyAlignment="1"/>
    <xf numFmtId="0" fontId="71" fillId="11" borderId="1" xfId="0" applyFont="1" applyFill="1" applyBorder="1" applyAlignment="1">
      <alignment horizontal="left" vertical="top" wrapText="1"/>
    </xf>
    <xf numFmtId="0" fontId="0" fillId="11" borderId="1" xfId="0" applyFill="1" applyBorder="1" applyAlignment="1">
      <alignment wrapText="1"/>
    </xf>
    <xf numFmtId="0" fontId="59" fillId="11" borderId="1" xfId="0" applyFont="1" applyFill="1" applyBorder="1" applyAlignment="1">
      <alignment horizontal="justify" vertical="center" wrapText="1"/>
    </xf>
    <xf numFmtId="0" fontId="58" fillId="14" borderId="1" xfId="0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6" borderId="7" xfId="0" applyFill="1" applyBorder="1"/>
    <xf numFmtId="0" fontId="17" fillId="3" borderId="7" xfId="0" applyFont="1" applyFill="1" applyBorder="1"/>
    <xf numFmtId="0" fontId="0" fillId="0" borderId="21" xfId="0" applyBorder="1"/>
    <xf numFmtId="165" fontId="0" fillId="0" borderId="21" xfId="1" applyNumberFormat="1" applyFont="1" applyBorder="1"/>
    <xf numFmtId="165" fontId="14" fillId="0" borderId="21" xfId="1" applyNumberFormat="1" applyFont="1" applyBorder="1"/>
    <xf numFmtId="0" fontId="0" fillId="6" borderId="21" xfId="0" applyFill="1" applyBorder="1"/>
    <xf numFmtId="14" fontId="17" fillId="3" borderId="1" xfId="1" applyNumberFormat="1" applyFont="1" applyFill="1" applyBorder="1"/>
    <xf numFmtId="14" fontId="14" fillId="0" borderId="1" xfId="1" applyNumberFormat="1" applyFont="1" applyBorder="1" applyAlignment="1">
      <alignment wrapText="1"/>
    </xf>
    <xf numFmtId="14" fontId="0" fillId="0" borderId="1" xfId="1" applyNumberFormat="1" applyFont="1" applyBorder="1"/>
    <xf numFmtId="14" fontId="0" fillId="3" borderId="1" xfId="1" applyNumberFormat="1" applyFont="1" applyFill="1" applyBorder="1"/>
    <xf numFmtId="14" fontId="0" fillId="0" borderId="0" xfId="1" applyNumberFormat="1" applyFont="1"/>
    <xf numFmtId="14" fontId="14" fillId="5" borderId="1" xfId="1" applyNumberFormat="1" applyFont="1" applyFill="1" applyBorder="1" applyAlignment="1">
      <alignment wrapText="1"/>
    </xf>
    <xf numFmtId="14" fontId="17" fillId="0" borderId="1" xfId="1" applyNumberFormat="1" applyFont="1" applyBorder="1"/>
    <xf numFmtId="14" fontId="14" fillId="0" borderId="0" xfId="1" applyNumberFormat="1" applyFont="1" applyBorder="1"/>
    <xf numFmtId="14" fontId="25" fillId="0" borderId="16" xfId="0" applyNumberFormat="1" applyFont="1" applyBorder="1"/>
    <xf numFmtId="14" fontId="14" fillId="0" borderId="0" xfId="0" applyNumberFormat="1" applyFont="1"/>
    <xf numFmtId="165" fontId="13" fillId="3" borderId="1" xfId="1" applyNumberFormat="1" applyFont="1" applyFill="1" applyBorder="1"/>
    <xf numFmtId="165" fontId="44" fillId="3" borderId="1" xfId="1" applyNumberFormat="1" applyFont="1" applyFill="1" applyBorder="1"/>
    <xf numFmtId="165" fontId="72" fillId="3" borderId="1" xfId="1" applyNumberFormat="1" applyFont="1" applyFill="1" applyBorder="1"/>
    <xf numFmtId="0" fontId="0" fillId="0" borderId="0" xfId="0" applyAlignment="1"/>
    <xf numFmtId="0" fontId="61" fillId="0" borderId="1" xfId="0" applyFont="1" applyBorder="1" applyAlignment="1">
      <alignment horizontal="justify" vertical="center"/>
    </xf>
    <xf numFmtId="14" fontId="59" fillId="0" borderId="1" xfId="0" applyNumberFormat="1" applyFont="1" applyBorder="1" applyAlignment="1">
      <alignment horizontal="justify" vertical="center" wrapText="1"/>
    </xf>
    <xf numFmtId="14" fontId="14" fillId="0" borderId="0" xfId="0" applyNumberFormat="1" applyFont="1" applyAlignment="1">
      <alignment wrapText="1"/>
    </xf>
    <xf numFmtId="14" fontId="58" fillId="3" borderId="1" xfId="0" applyNumberFormat="1" applyFont="1" applyFill="1" applyBorder="1" applyAlignment="1">
      <alignment horizontal="left" vertical="top" wrapText="1"/>
    </xf>
    <xf numFmtId="14" fontId="59" fillId="0" borderId="1" xfId="0" applyNumberFormat="1" applyFont="1" applyBorder="1" applyAlignment="1">
      <alignment horizontal="justify" vertical="center"/>
    </xf>
    <xf numFmtId="165" fontId="37" fillId="3" borderId="1" xfId="1" applyNumberFormat="1" applyFont="1" applyFill="1" applyBorder="1"/>
    <xf numFmtId="0" fontId="0" fillId="3" borderId="7" xfId="0" applyFill="1" applyBorder="1"/>
    <xf numFmtId="0" fontId="14" fillId="6" borderId="0" xfId="0" applyFont="1" applyFill="1" applyAlignment="1">
      <alignment horizontal="left"/>
    </xf>
    <xf numFmtId="0" fontId="47" fillId="3" borderId="1" xfId="0" applyFont="1" applyFill="1" applyBorder="1" applyAlignment="1">
      <alignment vertical="center" wrapText="1"/>
    </xf>
    <xf numFmtId="0" fontId="47" fillId="0" borderId="1" xfId="0" applyFont="1" applyBorder="1" applyAlignment="1">
      <alignment horizontal="left" vertical="top" wrapText="1"/>
    </xf>
    <xf numFmtId="0" fontId="47" fillId="3" borderId="1" xfId="0" applyFont="1" applyFill="1" applyBorder="1" applyAlignment="1">
      <alignment horizontal="left" vertical="top" wrapText="1"/>
    </xf>
    <xf numFmtId="0" fontId="47" fillId="3" borderId="1" xfId="0" applyFont="1" applyFill="1" applyBorder="1" applyAlignment="1">
      <alignment horizontal="justify" vertical="top" wrapText="1"/>
    </xf>
    <xf numFmtId="0" fontId="47" fillId="3" borderId="1" xfId="0" applyFont="1" applyFill="1" applyBorder="1" applyAlignment="1">
      <alignment wrapText="1"/>
    </xf>
    <xf numFmtId="0" fontId="47" fillId="0" borderId="1" xfId="0" applyFont="1" applyBorder="1" applyAlignment="1">
      <alignment horizontal="justify" vertical="top" wrapText="1"/>
    </xf>
    <xf numFmtId="0" fontId="47" fillId="0" borderId="1" xfId="0" applyFont="1" applyBorder="1" applyAlignment="1">
      <alignment wrapText="1"/>
    </xf>
    <xf numFmtId="0" fontId="31" fillId="5" borderId="1" xfId="0" applyFont="1" applyFill="1" applyBorder="1" applyAlignment="1"/>
    <xf numFmtId="165" fontId="14" fillId="12" borderId="1" xfId="0" applyNumberFormat="1" applyFont="1" applyFill="1" applyBorder="1"/>
    <xf numFmtId="165" fontId="14" fillId="7" borderId="1" xfId="0" applyNumberFormat="1" applyFont="1" applyFill="1" applyBorder="1"/>
    <xf numFmtId="165" fontId="14" fillId="8" borderId="1" xfId="0" applyNumberFormat="1" applyFont="1" applyFill="1" applyBorder="1"/>
    <xf numFmtId="165" fontId="14" fillId="2" borderId="1" xfId="0" applyNumberFormat="1" applyFont="1" applyFill="1" applyBorder="1"/>
    <xf numFmtId="0" fontId="14" fillId="0" borderId="1" xfId="1" applyNumberFormat="1" applyFont="1" applyBorder="1"/>
    <xf numFmtId="0" fontId="0" fillId="3" borderId="0" xfId="0" applyFill="1" applyAlignment="1">
      <alignment wrapText="1"/>
    </xf>
    <xf numFmtId="165" fontId="0" fillId="3" borderId="0" xfId="0" applyNumberFormat="1" applyFill="1"/>
    <xf numFmtId="165" fontId="0" fillId="6" borderId="0" xfId="1" applyNumberFormat="1" applyFont="1" applyFill="1"/>
    <xf numFmtId="0" fontId="0" fillId="6" borderId="0" xfId="0" applyFill="1"/>
    <xf numFmtId="0" fontId="14" fillId="15" borderId="1" xfId="0" applyFont="1" applyFill="1" applyBorder="1" applyAlignment="1">
      <alignment wrapText="1"/>
    </xf>
    <xf numFmtId="165" fontId="0" fillId="15" borderId="0" xfId="0" applyNumberFormat="1" applyFill="1"/>
    <xf numFmtId="0" fontId="0" fillId="6" borderId="0" xfId="0" applyFill="1" applyAlignment="1">
      <alignment wrapText="1"/>
    </xf>
    <xf numFmtId="165" fontId="14" fillId="15" borderId="0" xfId="0" applyNumberFormat="1" applyFont="1" applyFill="1"/>
    <xf numFmtId="165" fontId="14" fillId="6" borderId="0" xfId="0" applyNumberFormat="1" applyFont="1" applyFill="1"/>
    <xf numFmtId="0" fontId="0" fillId="6" borderId="1" xfId="0" applyFill="1" applyBorder="1" applyAlignment="1">
      <alignment wrapText="1"/>
    </xf>
    <xf numFmtId="165" fontId="0" fillId="6" borderId="1" xfId="0" applyNumberFormat="1" applyFill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73" fillId="0" borderId="1" xfId="0" applyFont="1" applyBorder="1" applyAlignment="1">
      <alignment horizontal="justify" vertical="center" wrapText="1"/>
    </xf>
    <xf numFmtId="0" fontId="73" fillId="0" borderId="1" xfId="0" applyFont="1" applyBorder="1" applyAlignment="1">
      <alignment vertical="center" wrapText="1"/>
    </xf>
    <xf numFmtId="0" fontId="73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165" fontId="0" fillId="15" borderId="1" xfId="0" applyNumberFormat="1" applyFill="1" applyBorder="1"/>
    <xf numFmtId="165" fontId="0" fillId="11" borderId="1" xfId="0" applyNumberFormat="1" applyFill="1" applyBorder="1"/>
    <xf numFmtId="0" fontId="14" fillId="6" borderId="1" xfId="0" applyFont="1" applyFill="1" applyBorder="1" applyAlignment="1">
      <alignment wrapText="1"/>
    </xf>
    <xf numFmtId="0" fontId="14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6" borderId="1" xfId="0" applyFill="1" applyBorder="1"/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6" borderId="1" xfId="0" applyFont="1" applyFill="1" applyBorder="1"/>
    <xf numFmtId="0" fontId="14" fillId="0" borderId="1" xfId="0" applyFont="1" applyFill="1" applyBorder="1"/>
    <xf numFmtId="165" fontId="14" fillId="8" borderId="1" xfId="1" applyNumberFormat="1" applyFont="1" applyFill="1" applyBorder="1" applyAlignment="1">
      <alignment wrapText="1"/>
    </xf>
    <xf numFmtId="165" fontId="14" fillId="2" borderId="1" xfId="1" applyNumberFormat="1" applyFont="1" applyFill="1" applyBorder="1" applyAlignment="1">
      <alignment wrapText="1"/>
    </xf>
    <xf numFmtId="0" fontId="67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165" fontId="25" fillId="3" borderId="16" xfId="0" applyNumberFormat="1" applyFont="1" applyFill="1" applyBorder="1"/>
    <xf numFmtId="0" fontId="25" fillId="0" borderId="20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16" xfId="0" applyFont="1" applyBorder="1" applyAlignment="1">
      <alignment horizontal="left" vertical="top" wrapText="1"/>
    </xf>
    <xf numFmtId="0" fontId="0" fillId="0" borderId="15" xfId="0" applyBorder="1"/>
    <xf numFmtId="0" fontId="0" fillId="0" borderId="5" xfId="0" applyBorder="1"/>
    <xf numFmtId="165" fontId="0" fillId="0" borderId="28" xfId="1" applyNumberFormat="1" applyFont="1" applyBorder="1"/>
    <xf numFmtId="0" fontId="0" fillId="0" borderId="11" xfId="0" applyBorder="1"/>
    <xf numFmtId="165" fontId="0" fillId="0" borderId="29" xfId="1" applyNumberFormat="1" applyFont="1" applyBorder="1"/>
    <xf numFmtId="0" fontId="14" fillId="0" borderId="11" xfId="0" applyFont="1" applyBorder="1"/>
    <xf numFmtId="165" fontId="14" fillId="0" borderId="29" xfId="1" applyNumberFormat="1" applyFont="1" applyBorder="1"/>
    <xf numFmtId="0" fontId="14" fillId="0" borderId="30" xfId="0" applyFont="1" applyBorder="1"/>
    <xf numFmtId="165" fontId="74" fillId="3" borderId="1" xfId="1" applyNumberFormat="1" applyFont="1" applyFill="1" applyBorder="1"/>
    <xf numFmtId="165" fontId="26" fillId="7" borderId="1" xfId="1" applyNumberFormat="1" applyFont="1" applyFill="1" applyBorder="1" applyAlignment="1">
      <alignment wrapText="1"/>
    </xf>
    <xf numFmtId="165" fontId="26" fillId="0" borderId="1" xfId="1" applyNumberFormat="1" applyFont="1" applyBorder="1"/>
    <xf numFmtId="165" fontId="26" fillId="0" borderId="0" xfId="1" applyNumberFormat="1" applyFont="1"/>
    <xf numFmtId="0" fontId="26" fillId="7" borderId="1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165" fontId="0" fillId="6" borderId="0" xfId="0" applyNumberFormat="1" applyFill="1"/>
    <xf numFmtId="0" fontId="26" fillId="5" borderId="1" xfId="0" applyFont="1" applyFill="1" applyBorder="1" applyAlignment="1">
      <alignment horizontal="center" vertical="center" wrapText="1"/>
    </xf>
    <xf numFmtId="0" fontId="66" fillId="5" borderId="21" xfId="0" applyFont="1" applyFill="1" applyBorder="1" applyAlignment="1">
      <alignment vertical="center" wrapText="1"/>
    </xf>
    <xf numFmtId="0" fontId="66" fillId="0" borderId="21" xfId="0" applyFont="1" applyBorder="1" applyAlignment="1">
      <alignment vertical="center" wrapText="1"/>
    </xf>
    <xf numFmtId="165" fontId="51" fillId="3" borderId="1" xfId="1" applyNumberFormat="1" applyFont="1" applyFill="1" applyBorder="1"/>
    <xf numFmtId="0" fontId="26" fillId="0" borderId="0" xfId="0" applyFont="1" applyBorder="1"/>
    <xf numFmtId="0" fontId="0" fillId="0" borderId="7" xfId="0" applyFont="1" applyBorder="1"/>
    <xf numFmtId="165" fontId="14" fillId="6" borderId="1" xfId="0" applyNumberFormat="1" applyFont="1" applyFill="1" applyBorder="1"/>
    <xf numFmtId="165" fontId="14" fillId="0" borderId="16" xfId="1" applyNumberFormat="1" applyFont="1" applyBorder="1"/>
    <xf numFmtId="165" fontId="14" fillId="0" borderId="25" xfId="1" applyNumberFormat="1" applyFont="1" applyBorder="1"/>
    <xf numFmtId="0" fontId="0" fillId="0" borderId="0" xfId="0" applyFont="1"/>
    <xf numFmtId="14" fontId="0" fillId="0" borderId="1" xfId="0" applyNumberFormat="1" applyFont="1" applyBorder="1" applyAlignment="1">
      <alignment horizontal="right" wrapText="1"/>
    </xf>
    <xf numFmtId="165" fontId="74" fillId="2" borderId="1" xfId="1" applyNumberFormat="1" applyFont="1" applyFill="1" applyBorder="1"/>
    <xf numFmtId="165" fontId="74" fillId="8" borderId="1" xfId="1" applyNumberFormat="1" applyFont="1" applyFill="1" applyBorder="1"/>
    <xf numFmtId="14" fontId="17" fillId="3" borderId="1" xfId="0" applyNumberFormat="1" applyFont="1" applyFill="1" applyBorder="1" applyAlignment="1">
      <alignment horizontal="right" vertical="center" wrapText="1"/>
    </xf>
    <xf numFmtId="165" fontId="0" fillId="2" borderId="1" xfId="1" applyNumberFormat="1" applyFont="1" applyFill="1" applyBorder="1"/>
    <xf numFmtId="165" fontId="15" fillId="2" borderId="1" xfId="1" applyNumberFormat="1" applyFont="1" applyFill="1" applyBorder="1"/>
    <xf numFmtId="0" fontId="74" fillId="0" borderId="1" xfId="0" applyFont="1" applyBorder="1" applyAlignment="1">
      <alignment wrapText="1"/>
    </xf>
    <xf numFmtId="0" fontId="74" fillId="0" borderId="1" xfId="0" applyFont="1" applyBorder="1" applyAlignment="1">
      <alignment vertical="top" wrapText="1"/>
    </xf>
    <xf numFmtId="14" fontId="73" fillId="13" borderId="1" xfId="0" applyNumberFormat="1" applyFont="1" applyFill="1" applyBorder="1" applyAlignment="1">
      <alignment vertical="center" wrapText="1"/>
    </xf>
    <xf numFmtId="14" fontId="73" fillId="3" borderId="1" xfId="0" applyNumberFormat="1" applyFont="1" applyFill="1" applyBorder="1" applyAlignment="1">
      <alignment vertical="center" wrapText="1"/>
    </xf>
    <xf numFmtId="14" fontId="73" fillId="0" borderId="1" xfId="0" applyNumberFormat="1" applyFont="1" applyBorder="1" applyAlignment="1">
      <alignment vertical="center" wrapText="1"/>
    </xf>
    <xf numFmtId="165" fontId="0" fillId="8" borderId="1" xfId="1" applyNumberFormat="1" applyFont="1" applyFill="1" applyBorder="1"/>
    <xf numFmtId="0" fontId="73" fillId="0" borderId="1" xfId="0" applyFont="1" applyBorder="1" applyAlignment="1">
      <alignment horizontal="justify" vertical="center"/>
    </xf>
    <xf numFmtId="165" fontId="14" fillId="2" borderId="1" xfId="1" applyNumberFormat="1" applyFont="1" applyFill="1" applyBorder="1"/>
    <xf numFmtId="165" fontId="14" fillId="8" borderId="1" xfId="1" applyNumberFormat="1" applyFont="1" applyFill="1" applyBorder="1"/>
    <xf numFmtId="165" fontId="0" fillId="2" borderId="0" xfId="1" applyNumberFormat="1" applyFont="1" applyFill="1"/>
    <xf numFmtId="165" fontId="0" fillId="8" borderId="0" xfId="1" applyNumberFormat="1" applyFont="1" applyFill="1"/>
    <xf numFmtId="165" fontId="15" fillId="8" borderId="1" xfId="1" applyNumberFormat="1" applyFont="1" applyFill="1" applyBorder="1"/>
    <xf numFmtId="0" fontId="75" fillId="3" borderId="1" xfId="0" applyFont="1" applyFill="1" applyBorder="1" applyAlignment="1">
      <alignment vertical="center" wrapText="1"/>
    </xf>
    <xf numFmtId="165" fontId="17" fillId="2" borderId="1" xfId="1" applyNumberFormat="1" applyFont="1" applyFill="1" applyBorder="1"/>
    <xf numFmtId="165" fontId="13" fillId="8" borderId="1" xfId="1" applyNumberFormat="1" applyFont="1" applyFill="1" applyBorder="1"/>
    <xf numFmtId="165" fontId="17" fillId="8" borderId="1" xfId="1" applyNumberFormat="1" applyFont="1" applyFill="1" applyBorder="1"/>
    <xf numFmtId="0" fontId="75" fillId="3" borderId="1" xfId="0" applyFont="1" applyFill="1" applyBorder="1" applyAlignment="1">
      <alignment horizontal="left" vertical="top" wrapText="1"/>
    </xf>
    <xf numFmtId="0" fontId="75" fillId="0" borderId="1" xfId="0" applyFont="1" applyBorder="1" applyAlignment="1">
      <alignment vertical="top" wrapText="1"/>
    </xf>
    <xf numFmtId="0" fontId="75" fillId="3" borderId="1" xfId="0" applyFont="1" applyFill="1" applyBorder="1" applyAlignment="1">
      <alignment horizontal="right" vertical="top" wrapText="1"/>
    </xf>
    <xf numFmtId="0" fontId="76" fillId="3" borderId="1" xfId="0" applyFont="1" applyFill="1" applyBorder="1" applyAlignment="1">
      <alignment horizontal="left" vertical="top" wrapText="1"/>
    </xf>
    <xf numFmtId="14" fontId="75" fillId="3" borderId="1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right"/>
    </xf>
    <xf numFmtId="165" fontId="14" fillId="2" borderId="0" xfId="1" applyNumberFormat="1" applyFont="1" applyFill="1" applyBorder="1"/>
    <xf numFmtId="165" fontId="14" fillId="8" borderId="0" xfId="1" applyNumberFormat="1" applyFont="1" applyFill="1" applyBorder="1"/>
    <xf numFmtId="165" fontId="25" fillId="2" borderId="1" xfId="0" applyNumberFormat="1" applyFont="1" applyFill="1" applyBorder="1"/>
    <xf numFmtId="165" fontId="25" fillId="8" borderId="1" xfId="0" applyNumberFormat="1" applyFont="1" applyFill="1" applyBorder="1"/>
    <xf numFmtId="0" fontId="0" fillId="2" borderId="0" xfId="0" applyFill="1"/>
    <xf numFmtId="0" fontId="0" fillId="8" borderId="0" xfId="0" applyFill="1"/>
    <xf numFmtId="165" fontId="14" fillId="16" borderId="1" xfId="1" applyNumberFormat="1" applyFont="1" applyFill="1" applyBorder="1" applyAlignment="1">
      <alignment wrapText="1"/>
    </xf>
    <xf numFmtId="165" fontId="14" fillId="16" borderId="1" xfId="1" applyNumberFormat="1" applyFont="1" applyFill="1" applyBorder="1"/>
    <xf numFmtId="0" fontId="78" fillId="3" borderId="1" xfId="0" applyFont="1" applyFill="1" applyBorder="1" applyAlignment="1">
      <alignment wrapText="1"/>
    </xf>
    <xf numFmtId="0" fontId="74" fillId="3" borderId="1" xfId="0" applyFont="1" applyFill="1" applyBorder="1" applyAlignment="1">
      <alignment vertical="center" wrapText="1"/>
    </xf>
    <xf numFmtId="165" fontId="25" fillId="16" borderId="1" xfId="0" applyNumberFormat="1" applyFont="1" applyFill="1" applyBorder="1"/>
    <xf numFmtId="0" fontId="0" fillId="16" borderId="0" xfId="0" applyFill="1"/>
    <xf numFmtId="165" fontId="25" fillId="6" borderId="16" xfId="0" applyNumberFormat="1" applyFont="1" applyFill="1" applyBorder="1"/>
    <xf numFmtId="165" fontId="14" fillId="6" borderId="1" xfId="1" applyNumberFormat="1" applyFont="1" applyFill="1" applyBorder="1"/>
    <xf numFmtId="165" fontId="0" fillId="3" borderId="0" xfId="1" applyNumberFormat="1" applyFont="1" applyFill="1" applyAlignment="1"/>
    <xf numFmtId="3" fontId="79" fillId="0" borderId="0" xfId="0" applyNumberFormat="1" applyFont="1"/>
    <xf numFmtId="0" fontId="14" fillId="0" borderId="16" xfId="0" applyFont="1" applyBorder="1" applyAlignment="1">
      <alignment horizontal="left" vertical="top" wrapText="1"/>
    </xf>
    <xf numFmtId="165" fontId="14" fillId="7" borderId="1" xfId="1" applyNumberFormat="1" applyFont="1" applyFill="1" applyBorder="1"/>
    <xf numFmtId="165" fontId="26" fillId="7" borderId="1" xfId="1" applyNumberFormat="1" applyFont="1" applyFill="1" applyBorder="1"/>
    <xf numFmtId="165" fontId="14" fillId="10" borderId="1" xfId="0" applyNumberFormat="1" applyFont="1" applyFill="1" applyBorder="1"/>
    <xf numFmtId="165" fontId="14" fillId="3" borderId="0" xfId="1" applyNumberFormat="1" applyFont="1" applyFill="1"/>
    <xf numFmtId="41" fontId="0" fillId="0" borderId="0" xfId="4" applyFont="1"/>
    <xf numFmtId="165" fontId="80" fillId="3" borderId="1" xfId="1" applyNumberFormat="1" applyFont="1" applyFill="1" applyBorder="1"/>
    <xf numFmtId="165" fontId="81" fillId="3" borderId="1" xfId="1" applyNumberFormat="1" applyFont="1" applyFill="1" applyBorder="1"/>
    <xf numFmtId="165" fontId="82" fillId="3" borderId="1" xfId="1" applyNumberFormat="1" applyFont="1" applyFill="1" applyBorder="1"/>
    <xf numFmtId="0" fontId="84" fillId="0" borderId="1" xfId="0" applyFont="1" applyBorder="1" applyAlignment="1">
      <alignment vertical="top"/>
    </xf>
    <xf numFmtId="0" fontId="84" fillId="0" borderId="1" xfId="0" applyFont="1" applyBorder="1" applyAlignment="1">
      <alignment vertical="top" wrapText="1"/>
    </xf>
    <xf numFmtId="0" fontId="84" fillId="0" borderId="1" xfId="0" applyFont="1" applyBorder="1" applyAlignment="1"/>
    <xf numFmtId="0" fontId="30" fillId="0" borderId="1" xfId="0" applyFont="1" applyBorder="1"/>
    <xf numFmtId="0" fontId="75" fillId="0" borderId="1" xfId="0" applyFont="1" applyBorder="1"/>
    <xf numFmtId="0" fontId="75" fillId="0" borderId="1" xfId="0" applyFont="1" applyBorder="1" applyAlignment="1">
      <alignment vertical="top"/>
    </xf>
    <xf numFmtId="14" fontId="75" fillId="0" borderId="1" xfId="0" applyNumberFormat="1" applyFont="1" applyBorder="1" applyAlignment="1">
      <alignment vertical="top"/>
    </xf>
    <xf numFmtId="3" fontId="75" fillId="0" borderId="1" xfId="0" applyNumberFormat="1" applyFont="1" applyBorder="1" applyAlignment="1">
      <alignment vertical="top"/>
    </xf>
    <xf numFmtId="165" fontId="75" fillId="0" borderId="1" xfId="2" applyNumberFormat="1" applyFont="1" applyBorder="1" applyAlignment="1">
      <alignment vertical="top"/>
    </xf>
    <xf numFmtId="165" fontId="58" fillId="3" borderId="1" xfId="2" applyNumberFormat="1" applyFont="1" applyFill="1" applyBorder="1" applyAlignment="1">
      <alignment vertical="top"/>
    </xf>
    <xf numFmtId="165" fontId="17" fillId="17" borderId="1" xfId="2" applyNumberFormat="1" applyFont="1" applyFill="1" applyBorder="1" applyAlignment="1">
      <alignment vertical="top"/>
    </xf>
    <xf numFmtId="0" fontId="30" fillId="0" borderId="1" xfId="0" applyFont="1" applyBorder="1" applyAlignment="1">
      <alignment vertical="top"/>
    </xf>
    <xf numFmtId="0" fontId="58" fillId="0" borderId="1" xfId="0" applyFont="1" applyBorder="1" applyAlignment="1">
      <alignment vertical="top"/>
    </xf>
    <xf numFmtId="0" fontId="75" fillId="3" borderId="1" xfId="0" applyFont="1" applyFill="1" applyBorder="1" applyAlignment="1">
      <alignment vertical="top"/>
    </xf>
    <xf numFmtId="14" fontId="75" fillId="0" borderId="1" xfId="0" applyNumberFormat="1" applyFont="1" applyBorder="1" applyAlignment="1">
      <alignment horizontal="right" vertical="top"/>
    </xf>
    <xf numFmtId="0" fontId="75" fillId="0" borderId="1" xfId="0" applyFont="1" applyBorder="1" applyAlignment="1">
      <alignment horizontal="right" vertical="top"/>
    </xf>
    <xf numFmtId="165" fontId="75" fillId="0" borderId="1" xfId="2" applyNumberFormat="1" applyFont="1" applyBorder="1" applyAlignment="1">
      <alignment horizontal="right" vertical="top"/>
    </xf>
    <xf numFmtId="165" fontId="75" fillId="3" borderId="1" xfId="2" applyNumberFormat="1" applyFont="1" applyFill="1" applyBorder="1" applyAlignment="1">
      <alignment vertical="top"/>
    </xf>
    <xf numFmtId="0" fontId="75" fillId="17" borderId="1" xfId="0" applyFont="1" applyFill="1" applyBorder="1" applyAlignment="1">
      <alignment vertical="top"/>
    </xf>
    <xf numFmtId="0" fontId="0" fillId="17" borderId="1" xfId="0" applyFont="1" applyFill="1" applyBorder="1" applyAlignment="1">
      <alignment vertical="top"/>
    </xf>
    <xf numFmtId="0" fontId="28" fillId="0" borderId="1" xfId="0" applyFont="1" applyBorder="1" applyAlignment="1">
      <alignment vertical="top"/>
    </xf>
    <xf numFmtId="0" fontId="75" fillId="3" borderId="1" xfId="0" applyFont="1" applyFill="1" applyBorder="1" applyAlignment="1">
      <alignment vertical="top" wrapText="1"/>
    </xf>
    <xf numFmtId="165" fontId="85" fillId="3" borderId="1" xfId="2" applyNumberFormat="1" applyFont="1" applyFill="1" applyBorder="1" applyAlignment="1">
      <alignment vertical="top"/>
    </xf>
    <xf numFmtId="14" fontId="75" fillId="3" borderId="1" xfId="0" applyNumberFormat="1" applyFont="1" applyFill="1" applyBorder="1" applyAlignment="1">
      <alignment vertical="top"/>
    </xf>
    <xf numFmtId="0" fontId="58" fillId="3" borderId="1" xfId="0" applyFont="1" applyFill="1" applyBorder="1" applyAlignment="1">
      <alignment horizontal="right" vertical="top"/>
    </xf>
    <xf numFmtId="0" fontId="58" fillId="3" borderId="1" xfId="0" applyFont="1" applyFill="1" applyBorder="1" applyAlignment="1">
      <alignment vertical="top"/>
    </xf>
    <xf numFmtId="0" fontId="17" fillId="17" borderId="1" xfId="0" applyFont="1" applyFill="1" applyBorder="1" applyAlignment="1">
      <alignment vertical="top"/>
    </xf>
    <xf numFmtId="0" fontId="87" fillId="0" borderId="1" xfId="5" applyFont="1" applyBorder="1" applyAlignment="1">
      <alignment vertical="top"/>
    </xf>
    <xf numFmtId="0" fontId="0" fillId="0" borderId="0" xfId="0" applyAlignment="1">
      <alignment vertical="top"/>
    </xf>
    <xf numFmtId="0" fontId="75" fillId="3" borderId="1" xfId="0" applyFont="1" applyFill="1" applyBorder="1"/>
    <xf numFmtId="0" fontId="75" fillId="3" borderId="1" xfId="0" applyFont="1" applyFill="1" applyBorder="1" applyAlignment="1">
      <alignment horizontal="right"/>
    </xf>
    <xf numFmtId="165" fontId="58" fillId="3" borderId="1" xfId="2" applyNumberFormat="1" applyFont="1" applyFill="1" applyBorder="1"/>
    <xf numFmtId="0" fontId="75" fillId="3" borderId="1" xfId="0" applyFont="1" applyFill="1" applyBorder="1" applyAlignment="1">
      <alignment horizontal="right" vertical="top"/>
    </xf>
    <xf numFmtId="0" fontId="88" fillId="3" borderId="7" xfId="0" applyFont="1" applyFill="1" applyBorder="1" applyAlignment="1">
      <alignment horizontal="center"/>
    </xf>
    <xf numFmtId="0" fontId="89" fillId="3" borderId="1" xfId="0" applyFont="1" applyFill="1" applyBorder="1"/>
    <xf numFmtId="0" fontId="88" fillId="3" borderId="16" xfId="0" applyFont="1" applyFill="1" applyBorder="1" applyAlignment="1">
      <alignment horizontal="right"/>
    </xf>
    <xf numFmtId="0" fontId="88" fillId="3" borderId="16" xfId="0" applyFont="1" applyFill="1" applyBorder="1" applyAlignment="1">
      <alignment horizontal="center"/>
    </xf>
    <xf numFmtId="0" fontId="90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90" fillId="3" borderId="15" xfId="0" applyFont="1" applyFill="1" applyBorder="1" applyAlignment="1">
      <alignment horizontal="center"/>
    </xf>
    <xf numFmtId="0" fontId="58" fillId="0" borderId="1" xfId="0" applyFont="1" applyBorder="1"/>
    <xf numFmtId="14" fontId="58" fillId="0" borderId="1" xfId="0" applyNumberFormat="1" applyFont="1" applyBorder="1" applyAlignment="1">
      <alignment vertical="top"/>
    </xf>
    <xf numFmtId="165" fontId="58" fillId="0" borderId="1" xfId="2" applyNumberFormat="1" applyFont="1" applyBorder="1" applyAlignment="1">
      <alignment vertical="top"/>
    </xf>
    <xf numFmtId="0" fontId="60" fillId="0" borderId="1" xfId="0" applyFont="1" applyBorder="1"/>
    <xf numFmtId="0" fontId="91" fillId="0" borderId="1" xfId="0" applyFont="1" applyBorder="1" applyAlignment="1">
      <alignment vertical="top"/>
    </xf>
    <xf numFmtId="0" fontId="75" fillId="3" borderId="1" xfId="0" applyFont="1" applyFill="1" applyBorder="1" applyAlignment="1">
      <alignment vertical="center"/>
    </xf>
    <xf numFmtId="14" fontId="75" fillId="3" borderId="1" xfId="0" applyNumberFormat="1" applyFont="1" applyFill="1" applyBorder="1" applyAlignment="1">
      <alignment horizontal="right" vertical="top"/>
    </xf>
    <xf numFmtId="0" fontId="60" fillId="17" borderId="1" xfId="0" applyFont="1" applyFill="1" applyBorder="1" applyAlignment="1">
      <alignment vertical="top"/>
    </xf>
    <xf numFmtId="0" fontId="60" fillId="3" borderId="1" xfId="0" applyFont="1" applyFill="1" applyBorder="1"/>
    <xf numFmtId="0" fontId="75" fillId="0" borderId="1" xfId="0" applyFont="1" applyBorder="1" applyAlignment="1">
      <alignment vertical="center"/>
    </xf>
    <xf numFmtId="165" fontId="58" fillId="0" borderId="1" xfId="2" applyNumberFormat="1" applyFont="1" applyBorder="1" applyAlignment="1">
      <alignment horizontal="right" vertical="top"/>
    </xf>
    <xf numFmtId="0" fontId="92" fillId="3" borderId="1" xfId="0" applyFont="1" applyFill="1" applyBorder="1" applyAlignment="1">
      <alignment vertical="top"/>
    </xf>
    <xf numFmtId="0" fontId="58" fillId="17" borderId="1" xfId="0" applyFont="1" applyFill="1" applyBorder="1" applyAlignment="1">
      <alignment vertical="top"/>
    </xf>
    <xf numFmtId="0" fontId="58" fillId="3" borderId="1" xfId="0" applyFont="1" applyFill="1" applyBorder="1"/>
    <xf numFmtId="0" fontId="58" fillId="0" borderId="1" xfId="0" applyFont="1" applyBorder="1" applyAlignment="1">
      <alignment horizontal="right" vertical="top"/>
    </xf>
    <xf numFmtId="0" fontId="60" fillId="0" borderId="1" xfId="0" applyFont="1" applyBorder="1" applyAlignment="1">
      <alignment vertical="top"/>
    </xf>
    <xf numFmtId="0" fontId="28" fillId="17" borderId="1" xfId="0" applyFont="1" applyFill="1" applyBorder="1" applyAlignment="1">
      <alignment vertical="top"/>
    </xf>
    <xf numFmtId="14" fontId="58" fillId="3" borderId="1" xfId="0" applyNumberFormat="1" applyFont="1" applyFill="1" applyBorder="1" applyAlignment="1">
      <alignment horizontal="right" vertical="top"/>
    </xf>
    <xf numFmtId="165" fontId="58" fillId="3" borderId="1" xfId="2" applyNumberFormat="1" applyFont="1" applyFill="1" applyBorder="1" applyAlignment="1">
      <alignment horizontal="right" vertical="top"/>
    </xf>
    <xf numFmtId="0" fontId="0" fillId="3" borderId="0" xfId="0" applyFill="1" applyAlignment="1">
      <alignment vertical="top"/>
    </xf>
    <xf numFmtId="0" fontId="77" fillId="3" borderId="1" xfId="0" applyFont="1" applyFill="1" applyBorder="1" applyAlignment="1">
      <alignment vertical="top"/>
    </xf>
    <xf numFmtId="14" fontId="77" fillId="3" borderId="1" xfId="0" applyNumberFormat="1" applyFont="1" applyFill="1" applyBorder="1" applyAlignment="1">
      <alignment horizontal="right" vertical="top"/>
    </xf>
    <xf numFmtId="0" fontId="93" fillId="17" borderId="1" xfId="0" applyFont="1" applyFill="1" applyBorder="1" applyAlignment="1">
      <alignment vertical="top"/>
    </xf>
    <xf numFmtId="0" fontId="17" fillId="3" borderId="0" xfId="0" applyFont="1" applyFill="1"/>
    <xf numFmtId="0" fontId="87" fillId="0" borderId="1" xfId="5" applyFont="1" applyBorder="1" applyAlignment="1">
      <alignment vertical="top" wrapText="1"/>
    </xf>
    <xf numFmtId="165" fontId="75" fillId="3" borderId="1" xfId="2" applyNumberFormat="1" applyFont="1" applyFill="1" applyBorder="1" applyAlignment="1">
      <alignment horizontal="right" vertical="top" wrapText="1"/>
    </xf>
    <xf numFmtId="165" fontId="75" fillId="3" borderId="1" xfId="2" applyNumberFormat="1" applyFont="1" applyFill="1" applyBorder="1" applyAlignment="1">
      <alignment horizontal="left" vertical="top" wrapText="1"/>
    </xf>
    <xf numFmtId="0" fontId="75" fillId="17" borderId="1" xfId="0" applyFont="1" applyFill="1" applyBorder="1" applyAlignment="1">
      <alignment horizontal="left" vertical="top" wrapText="1"/>
    </xf>
    <xf numFmtId="165" fontId="75" fillId="17" borderId="1" xfId="2" applyNumberFormat="1" applyFont="1" applyFill="1" applyBorder="1" applyAlignment="1">
      <alignment horizontal="left" vertical="top" wrapText="1"/>
    </xf>
    <xf numFmtId="0" fontId="75" fillId="18" borderId="31" xfId="0" applyFont="1" applyFill="1" applyBorder="1"/>
    <xf numFmtId="0" fontId="30" fillId="0" borderId="0" xfId="0" applyFont="1"/>
    <xf numFmtId="165" fontId="81" fillId="7" borderId="1" xfId="1" applyNumberFormat="1" applyFont="1" applyFill="1" applyBorder="1"/>
    <xf numFmtId="0" fontId="94" fillId="3" borderId="1" xfId="0" applyFont="1" applyFill="1" applyBorder="1" applyAlignment="1">
      <alignment vertical="center" wrapText="1"/>
    </xf>
    <xf numFmtId="0" fontId="94" fillId="3" borderId="1" xfId="0" applyFont="1" applyFill="1" applyBorder="1" applyAlignment="1">
      <alignment vertical="top" wrapText="1"/>
    </xf>
    <xf numFmtId="0" fontId="94" fillId="3" borderId="1" xfId="0" applyFont="1" applyFill="1" applyBorder="1" applyAlignment="1">
      <alignment horizontal="left" vertical="top" wrapText="1"/>
    </xf>
    <xf numFmtId="0" fontId="94" fillId="0" borderId="1" xfId="0" applyFont="1" applyBorder="1" applyAlignment="1">
      <alignment vertical="top" wrapText="1"/>
    </xf>
    <xf numFmtId="0" fontId="94" fillId="0" borderId="1" xfId="0" applyFont="1" applyBorder="1" applyAlignment="1">
      <alignment vertical="top"/>
    </xf>
    <xf numFmtId="165" fontId="94" fillId="0" borderId="1" xfId="2" applyNumberFormat="1" applyFont="1" applyBorder="1" applyAlignment="1">
      <alignment vertical="top"/>
    </xf>
    <xf numFmtId="165" fontId="94" fillId="0" borderId="1" xfId="2" applyNumberFormat="1" applyFont="1" applyBorder="1" applyAlignment="1">
      <alignment horizontal="right" vertical="top"/>
    </xf>
    <xf numFmtId="0" fontId="94" fillId="3" borderId="1" xfId="0" applyFont="1" applyFill="1" applyBorder="1" applyAlignment="1">
      <alignment horizontal="center" vertical="center" wrapText="1"/>
    </xf>
    <xf numFmtId="165" fontId="25" fillId="7" borderId="1" xfId="0" applyNumberFormat="1" applyFont="1" applyFill="1" applyBorder="1"/>
    <xf numFmtId="165" fontId="14" fillId="3" borderId="0" xfId="1" applyNumberFormat="1" applyFont="1" applyFill="1" applyAlignment="1"/>
    <xf numFmtId="0" fontId="0" fillId="3" borderId="1" xfId="0" applyFill="1" applyBorder="1"/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14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3" fillId="0" borderId="0" xfId="1" applyNumberFormat="1" applyFont="1" applyAlignment="1">
      <alignment horizontal="center"/>
    </xf>
    <xf numFmtId="0" fontId="42" fillId="0" borderId="20" xfId="0" applyFont="1" applyBorder="1" applyAlignment="1">
      <alignment horizontal="center"/>
    </xf>
    <xf numFmtId="165" fontId="3" fillId="0" borderId="0" xfId="3" applyNumberFormat="1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14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center" vertical="top"/>
    </xf>
    <xf numFmtId="0" fontId="14" fillId="0" borderId="16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83" fillId="0" borderId="20" xfId="0" applyFont="1" applyBorder="1" applyAlignment="1">
      <alignment horizontal="center"/>
    </xf>
    <xf numFmtId="0" fontId="25" fillId="0" borderId="7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</cellXfs>
  <cellStyles count="6">
    <cellStyle name="Comma" xfId="1" builtinId="3"/>
    <cellStyle name="Comma [0]" xfId="4" builtinId="6"/>
    <cellStyle name="Comma 2" xfId="2"/>
    <cellStyle name="Comma 3" xfId="3"/>
    <cellStyle name="Hyperlink" xfId="5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6</xdr:row>
      <xdr:rowOff>28575</xdr:rowOff>
    </xdr:from>
    <xdr:to>
      <xdr:col>6</xdr:col>
      <xdr:colOff>28575</xdr:colOff>
      <xdr:row>7</xdr:row>
      <xdr:rowOff>38100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/>
        </xdr:cNvSpPr>
      </xdr:nvSpPr>
      <xdr:spPr bwMode="auto">
        <a:xfrm>
          <a:off x="4819650" y="2085975"/>
          <a:ext cx="200025" cy="428625"/>
        </a:xfrm>
        <a:prstGeom prst="rightBrace">
          <a:avLst>
            <a:gd name="adj1" fmla="val 8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981075</xdr:colOff>
      <xdr:row>3</xdr:row>
      <xdr:rowOff>400050</xdr:rowOff>
    </xdr:from>
    <xdr:to>
      <xdr:col>6</xdr:col>
      <xdr:colOff>19050</xdr:colOff>
      <xdr:row>5</xdr:row>
      <xdr:rowOff>57150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/>
        </xdr:cNvSpPr>
      </xdr:nvSpPr>
      <xdr:spPr bwMode="auto">
        <a:xfrm>
          <a:off x="4886325" y="1209675"/>
          <a:ext cx="123825" cy="514350"/>
        </a:xfrm>
        <a:prstGeom prst="rightBrace">
          <a:avLst>
            <a:gd name="adj1" fmla="val 8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933450</xdr:colOff>
      <xdr:row>5</xdr:row>
      <xdr:rowOff>57150</xdr:rowOff>
    </xdr:from>
    <xdr:to>
      <xdr:col>6</xdr:col>
      <xdr:colOff>38101</xdr:colOff>
      <xdr:row>6</xdr:row>
      <xdr:rowOff>57150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/>
        </xdr:cNvSpPr>
      </xdr:nvSpPr>
      <xdr:spPr bwMode="auto">
        <a:xfrm>
          <a:off x="4838700" y="1724025"/>
          <a:ext cx="190501" cy="390525"/>
        </a:xfrm>
        <a:prstGeom prst="rightBrace">
          <a:avLst>
            <a:gd name="adj1" fmla="val 8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914400</xdr:colOff>
      <xdr:row>7</xdr:row>
      <xdr:rowOff>28575</xdr:rowOff>
    </xdr:from>
    <xdr:to>
      <xdr:col>6</xdr:col>
      <xdr:colOff>28575</xdr:colOff>
      <xdr:row>8</xdr:row>
      <xdr:rowOff>38100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4972050" y="2152650"/>
          <a:ext cx="361950" cy="333375"/>
        </a:xfrm>
        <a:prstGeom prst="rightBrace">
          <a:avLst>
            <a:gd name="adj1" fmla="val 8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hyperlink" Target="mailto:info@caritasmaddo@gmail.com" TargetMode="External"/><Relationship Id="rId1" Type="http://schemas.openxmlformats.org/officeDocument/2006/relationships/hyperlink" Target="mailto:bigandafarmerscooperative@gmail.com" TargetMode="External"/><Relationship Id="rId4" Type="http://schemas.openxmlformats.org/officeDocument/2006/relationships/comments" Target="../comments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2" workbookViewId="0">
      <selection activeCell="C7" sqref="C7"/>
    </sheetView>
  </sheetViews>
  <sheetFormatPr defaultRowHeight="14.5" x14ac:dyDescent="0.35"/>
  <cols>
    <col min="1" max="1" width="3.453125" bestFit="1" customWidth="1"/>
    <col min="2" max="2" width="41.54296875" bestFit="1" customWidth="1"/>
    <col min="3" max="3" width="14.6328125" customWidth="1"/>
    <col min="4" max="4" width="13.54296875" style="104" customWidth="1"/>
    <col min="5" max="5" width="11.54296875" bestFit="1" customWidth="1"/>
    <col min="6" max="6" width="15.453125" customWidth="1"/>
    <col min="7" max="7" width="12.36328125" bestFit="1" customWidth="1"/>
    <col min="8" max="8" width="12.54296875" bestFit="1" customWidth="1"/>
    <col min="9" max="9" width="17.453125" bestFit="1" customWidth="1"/>
    <col min="10" max="10" width="14.36328125" bestFit="1" customWidth="1"/>
  </cols>
  <sheetData>
    <row r="1" spans="1:7" ht="18.5" x14ac:dyDescent="0.45">
      <c r="B1" s="670" t="s">
        <v>71</v>
      </c>
      <c r="C1" s="670"/>
      <c r="D1" s="670"/>
      <c r="E1" s="670"/>
      <c r="F1" s="670"/>
      <c r="G1" s="670"/>
    </row>
    <row r="2" spans="1:7" ht="21.75" customHeight="1" x14ac:dyDescent="0.5">
      <c r="F2" s="93"/>
      <c r="G2" s="93"/>
    </row>
    <row r="3" spans="1:7" ht="21.75" customHeight="1" thickBot="1" x14ac:dyDescent="0.4">
      <c r="A3" s="42"/>
      <c r="B3" s="667" t="s">
        <v>447</v>
      </c>
      <c r="C3" s="668"/>
      <c r="D3" s="668"/>
      <c r="E3" s="668"/>
      <c r="F3" s="668"/>
      <c r="G3" s="668"/>
    </row>
    <row r="4" spans="1:7" ht="29.5" thickTop="1" x14ac:dyDescent="0.35">
      <c r="A4" s="42"/>
      <c r="B4" s="66" t="s">
        <v>54</v>
      </c>
      <c r="C4" s="67" t="s">
        <v>55</v>
      </c>
      <c r="D4" s="105" t="s">
        <v>56</v>
      </c>
      <c r="E4" s="67" t="s">
        <v>57</v>
      </c>
      <c r="F4" s="67" t="s">
        <v>58</v>
      </c>
      <c r="G4" s="68" t="s">
        <v>59</v>
      </c>
    </row>
    <row r="5" spans="1:7" ht="15.5" x14ac:dyDescent="0.35">
      <c r="A5" s="42">
        <v>1</v>
      </c>
      <c r="B5" s="55" t="s">
        <v>60</v>
      </c>
      <c r="C5" s="69"/>
      <c r="D5" s="106"/>
      <c r="E5" s="70"/>
      <c r="F5" s="70"/>
      <c r="G5" s="71"/>
    </row>
    <row r="6" spans="1:7" x14ac:dyDescent="0.35">
      <c r="A6" s="42"/>
      <c r="B6" s="42" t="s">
        <v>61</v>
      </c>
      <c r="C6" s="72">
        <v>6007754</v>
      </c>
      <c r="D6" s="107"/>
      <c r="E6" s="73"/>
      <c r="F6" s="73"/>
      <c r="G6" s="71"/>
    </row>
    <row r="7" spans="1:7" x14ac:dyDescent="0.35">
      <c r="A7" s="42"/>
      <c r="B7" s="42" t="s">
        <v>62</v>
      </c>
      <c r="C7" s="72">
        <v>97888675</v>
      </c>
      <c r="D7" s="94">
        <f>F7-E7</f>
        <v>0</v>
      </c>
      <c r="E7" s="70"/>
      <c r="F7" s="70"/>
      <c r="G7" s="71"/>
    </row>
    <row r="8" spans="1:7" x14ac:dyDescent="0.35">
      <c r="A8" s="42"/>
      <c r="B8" s="42" t="s">
        <v>63</v>
      </c>
      <c r="C8" s="72">
        <v>195150718</v>
      </c>
      <c r="D8" s="94">
        <f>F8-E8</f>
        <v>0</v>
      </c>
      <c r="E8" s="70"/>
      <c r="F8" s="70"/>
      <c r="G8" s="71"/>
    </row>
    <row r="9" spans="1:7" x14ac:dyDescent="0.35">
      <c r="A9" s="42"/>
      <c r="B9" s="42" t="s">
        <v>64</v>
      </c>
      <c r="C9" s="72">
        <v>205576610</v>
      </c>
      <c r="D9" s="94"/>
      <c r="E9" s="70"/>
      <c r="F9" s="70"/>
      <c r="G9" s="71"/>
    </row>
    <row r="10" spans="1:7" x14ac:dyDescent="0.35">
      <c r="A10" s="42"/>
      <c r="B10" s="42" t="s">
        <v>444</v>
      </c>
      <c r="C10" s="72">
        <v>129213072</v>
      </c>
      <c r="D10" s="94"/>
      <c r="E10" s="70"/>
      <c r="F10" s="70"/>
      <c r="G10" s="71"/>
    </row>
    <row r="11" spans="1:7" x14ac:dyDescent="0.35">
      <c r="A11" s="42"/>
      <c r="B11" s="42" t="s">
        <v>445</v>
      </c>
      <c r="C11" s="72">
        <v>20064683</v>
      </c>
      <c r="D11" s="94"/>
      <c r="E11" s="70"/>
      <c r="F11" s="70"/>
      <c r="G11" s="71"/>
    </row>
    <row r="12" spans="1:7" x14ac:dyDescent="0.35">
      <c r="A12" s="42"/>
      <c r="B12" s="42" t="s">
        <v>453</v>
      </c>
      <c r="C12" s="72">
        <v>2000000</v>
      </c>
      <c r="D12" s="94"/>
      <c r="E12" s="70"/>
      <c r="F12" s="70"/>
      <c r="G12" s="71"/>
    </row>
    <row r="13" spans="1:7" x14ac:dyDescent="0.35">
      <c r="A13" s="42"/>
      <c r="B13" s="42" t="s">
        <v>448</v>
      </c>
      <c r="C13" s="72">
        <v>3600000</v>
      </c>
      <c r="D13" s="94"/>
      <c r="E13" s="70"/>
      <c r="F13" s="70"/>
      <c r="G13" s="71"/>
    </row>
    <row r="14" spans="1:7" ht="15.5" x14ac:dyDescent="0.35">
      <c r="A14" s="74"/>
      <c r="B14" s="75" t="s">
        <v>65</v>
      </c>
      <c r="C14" s="76"/>
      <c r="D14" s="94"/>
      <c r="E14" s="71"/>
      <c r="F14" s="71"/>
      <c r="G14" s="71"/>
    </row>
    <row r="15" spans="1:7" x14ac:dyDescent="0.35">
      <c r="A15" s="77">
        <v>2</v>
      </c>
      <c r="B15" s="30" t="s">
        <v>160</v>
      </c>
      <c r="C15" s="78">
        <v>17494500</v>
      </c>
      <c r="D15" s="94">
        <v>17494500</v>
      </c>
      <c r="E15" s="71"/>
      <c r="F15" s="71">
        <f>D15+E15</f>
        <v>17494500</v>
      </c>
      <c r="G15" s="71">
        <f>C15-F15</f>
        <v>0</v>
      </c>
    </row>
    <row r="16" spans="1:7" ht="45" customHeight="1" x14ac:dyDescent="0.35">
      <c r="A16" s="77">
        <v>3</v>
      </c>
      <c r="B16" s="31" t="s">
        <v>161</v>
      </c>
      <c r="C16" s="95">
        <v>1474198</v>
      </c>
      <c r="D16" s="94">
        <v>1478000</v>
      </c>
      <c r="E16" s="71"/>
      <c r="F16" s="71">
        <f t="shared" ref="F16:F48" si="0">D16+E16</f>
        <v>1478000</v>
      </c>
      <c r="G16" s="71">
        <f t="shared" ref="G16:G48" si="1">C16-F16</f>
        <v>-3802</v>
      </c>
    </row>
    <row r="17" spans="1:10" ht="33" customHeight="1" x14ac:dyDescent="0.35">
      <c r="A17" s="74">
        <v>4</v>
      </c>
      <c r="B17" s="49" t="s">
        <v>162</v>
      </c>
      <c r="C17" s="95">
        <v>20000000</v>
      </c>
      <c r="D17" s="96">
        <v>20360000</v>
      </c>
      <c r="E17" s="79"/>
      <c r="F17" s="71">
        <f t="shared" si="0"/>
        <v>20360000</v>
      </c>
      <c r="G17" s="71">
        <f t="shared" si="1"/>
        <v>-360000</v>
      </c>
    </row>
    <row r="18" spans="1:10" x14ac:dyDescent="0.35">
      <c r="A18" s="42">
        <v>5</v>
      </c>
      <c r="B18" s="50" t="s">
        <v>163</v>
      </c>
      <c r="C18" s="57">
        <v>5000000</v>
      </c>
      <c r="D18" s="94">
        <v>6650000</v>
      </c>
      <c r="E18" s="73"/>
      <c r="F18" s="71">
        <f>D18+E18</f>
        <v>6650000</v>
      </c>
      <c r="G18" s="71">
        <f t="shared" si="1"/>
        <v>-1650000</v>
      </c>
    </row>
    <row r="19" spans="1:10" ht="28" x14ac:dyDescent="0.35">
      <c r="A19" s="42">
        <v>6</v>
      </c>
      <c r="B19" s="51" t="s">
        <v>184</v>
      </c>
      <c r="C19" s="77">
        <v>5000000</v>
      </c>
      <c r="D19" s="94">
        <v>5000000</v>
      </c>
      <c r="E19" s="73"/>
      <c r="F19" s="71">
        <f t="shared" si="0"/>
        <v>5000000</v>
      </c>
      <c r="G19" s="71">
        <f t="shared" si="1"/>
        <v>0</v>
      </c>
    </row>
    <row r="20" spans="1:10" ht="28" x14ac:dyDescent="0.35">
      <c r="A20" s="42">
        <v>7</v>
      </c>
      <c r="B20" s="32" t="s">
        <v>370</v>
      </c>
      <c r="C20" s="80">
        <v>140780000</v>
      </c>
      <c r="D20" s="94">
        <v>140780000</v>
      </c>
      <c r="E20" s="73"/>
      <c r="F20" s="71">
        <f t="shared" si="0"/>
        <v>140780000</v>
      </c>
      <c r="G20" s="71">
        <f t="shared" si="1"/>
        <v>0</v>
      </c>
    </row>
    <row r="21" spans="1:10" x14ac:dyDescent="0.35">
      <c r="A21" s="16">
        <v>8</v>
      </c>
      <c r="B21" s="30" t="s">
        <v>169</v>
      </c>
      <c r="C21" s="80">
        <v>300000</v>
      </c>
      <c r="D21" s="94">
        <v>300000</v>
      </c>
      <c r="E21" s="73"/>
      <c r="F21" s="71">
        <f t="shared" si="0"/>
        <v>300000</v>
      </c>
      <c r="G21" s="71">
        <f t="shared" si="1"/>
        <v>0</v>
      </c>
    </row>
    <row r="22" spans="1:10" ht="28" x14ac:dyDescent="0.35">
      <c r="A22" s="16">
        <v>9</v>
      </c>
      <c r="B22" s="31" t="s">
        <v>168</v>
      </c>
      <c r="C22" s="80">
        <v>6800000</v>
      </c>
      <c r="D22" s="94">
        <v>6800000</v>
      </c>
      <c r="E22" s="73">
        <v>0</v>
      </c>
      <c r="F22" s="71">
        <f t="shared" si="0"/>
        <v>6800000</v>
      </c>
      <c r="G22" s="71">
        <f t="shared" si="1"/>
        <v>0</v>
      </c>
    </row>
    <row r="23" spans="1:10" ht="28" x14ac:dyDescent="0.35">
      <c r="A23" s="16">
        <v>19</v>
      </c>
      <c r="B23" s="50" t="s">
        <v>167</v>
      </c>
      <c r="C23" s="80">
        <v>1920000</v>
      </c>
      <c r="D23" s="94">
        <v>1350000</v>
      </c>
      <c r="E23" s="73"/>
      <c r="F23" s="71">
        <f t="shared" si="0"/>
        <v>1350000</v>
      </c>
      <c r="G23" s="71">
        <f t="shared" si="1"/>
        <v>570000</v>
      </c>
    </row>
    <row r="24" spans="1:10" ht="28" x14ac:dyDescent="0.35">
      <c r="A24" s="16">
        <v>20</v>
      </c>
      <c r="B24" s="31" t="s">
        <v>170</v>
      </c>
      <c r="C24" s="80">
        <v>14550000</v>
      </c>
      <c r="D24" s="94">
        <v>14550000</v>
      </c>
      <c r="E24" s="73"/>
      <c r="F24" s="71">
        <f t="shared" si="0"/>
        <v>14550000</v>
      </c>
      <c r="G24" s="71">
        <f t="shared" si="1"/>
        <v>0</v>
      </c>
    </row>
    <row r="25" spans="1:10" ht="28" x14ac:dyDescent="0.35">
      <c r="A25" s="16">
        <v>21</v>
      </c>
      <c r="B25" s="32" t="s">
        <v>181</v>
      </c>
      <c r="C25" s="80">
        <v>118987600</v>
      </c>
      <c r="D25" s="94">
        <v>118987600</v>
      </c>
      <c r="E25" s="73"/>
      <c r="F25" s="71">
        <f t="shared" si="0"/>
        <v>118987600</v>
      </c>
      <c r="G25" s="71">
        <f t="shared" si="1"/>
        <v>0</v>
      </c>
    </row>
    <row r="26" spans="1:10" ht="28" x14ac:dyDescent="0.35">
      <c r="A26" s="16">
        <v>22</v>
      </c>
      <c r="B26" s="33" t="s">
        <v>371</v>
      </c>
      <c r="C26" s="80">
        <v>36509750</v>
      </c>
      <c r="D26" s="94">
        <v>39539910</v>
      </c>
      <c r="E26" s="73"/>
      <c r="F26" s="71">
        <f t="shared" si="0"/>
        <v>39539910</v>
      </c>
      <c r="G26" s="71">
        <f t="shared" si="1"/>
        <v>-3030160</v>
      </c>
    </row>
    <row r="27" spans="1:10" x14ac:dyDescent="0.35">
      <c r="A27" s="16"/>
      <c r="B27" s="32" t="s">
        <v>182</v>
      </c>
      <c r="C27" s="80">
        <v>64284900</v>
      </c>
      <c r="D27" s="94">
        <v>66687300</v>
      </c>
      <c r="E27" s="73"/>
      <c r="F27" s="71">
        <f t="shared" si="0"/>
        <v>66687300</v>
      </c>
      <c r="G27" s="71">
        <f t="shared" si="1"/>
        <v>-2402400</v>
      </c>
    </row>
    <row r="28" spans="1:10" x14ac:dyDescent="0.35">
      <c r="A28" s="16"/>
      <c r="B28" s="32" t="s">
        <v>28</v>
      </c>
      <c r="C28" s="80">
        <v>19221700</v>
      </c>
      <c r="D28" s="94">
        <v>24807407</v>
      </c>
      <c r="E28" s="73"/>
      <c r="F28" s="71">
        <f t="shared" si="0"/>
        <v>24807407</v>
      </c>
      <c r="G28" s="71">
        <f t="shared" si="1"/>
        <v>-5585707</v>
      </c>
      <c r="J28" s="65"/>
    </row>
    <row r="29" spans="1:10" ht="28" x14ac:dyDescent="0.35">
      <c r="A29" s="16"/>
      <c r="B29" s="51" t="s">
        <v>29</v>
      </c>
      <c r="C29" s="80">
        <v>4141524</v>
      </c>
      <c r="D29" s="94">
        <v>3305000</v>
      </c>
      <c r="E29" s="73"/>
      <c r="F29" s="71">
        <f t="shared" si="0"/>
        <v>3305000</v>
      </c>
      <c r="G29" s="71">
        <f t="shared" si="1"/>
        <v>836524</v>
      </c>
    </row>
    <row r="30" spans="1:10" ht="42" x14ac:dyDescent="0.35">
      <c r="A30" s="16"/>
      <c r="B30" s="30" t="s">
        <v>30</v>
      </c>
      <c r="C30" s="80">
        <v>440000</v>
      </c>
      <c r="D30" s="94">
        <v>440000</v>
      </c>
      <c r="E30" s="73"/>
      <c r="F30" s="71">
        <f t="shared" si="0"/>
        <v>440000</v>
      </c>
      <c r="G30" s="71">
        <f t="shared" si="1"/>
        <v>0</v>
      </c>
    </row>
    <row r="31" spans="1:10" ht="42" x14ac:dyDescent="0.35">
      <c r="A31" s="16"/>
      <c r="B31" s="31" t="s">
        <v>183</v>
      </c>
      <c r="C31" s="80">
        <v>36552000</v>
      </c>
      <c r="D31" s="94">
        <v>36720500</v>
      </c>
      <c r="E31" s="73"/>
      <c r="F31" s="71">
        <f t="shared" si="0"/>
        <v>36720500</v>
      </c>
      <c r="G31" s="71">
        <f t="shared" si="1"/>
        <v>-168500</v>
      </c>
      <c r="I31" s="61"/>
    </row>
    <row r="32" spans="1:10" x14ac:dyDescent="0.35">
      <c r="A32" s="16"/>
      <c r="B32" s="31" t="s">
        <v>298</v>
      </c>
      <c r="C32" s="80">
        <v>17100000</v>
      </c>
      <c r="D32" s="94">
        <v>17100000</v>
      </c>
      <c r="E32" s="73"/>
      <c r="F32" s="71">
        <f t="shared" si="0"/>
        <v>17100000</v>
      </c>
      <c r="G32" s="71">
        <f t="shared" si="1"/>
        <v>0</v>
      </c>
    </row>
    <row r="33" spans="1:10" x14ac:dyDescent="0.35">
      <c r="A33" s="16"/>
      <c r="B33" s="34" t="s">
        <v>410</v>
      </c>
      <c r="C33" s="80">
        <v>9556637</v>
      </c>
      <c r="D33" s="94">
        <v>3850000</v>
      </c>
      <c r="E33" s="73"/>
      <c r="F33" s="71">
        <f t="shared" si="0"/>
        <v>3850000</v>
      </c>
      <c r="G33" s="71">
        <f t="shared" si="1"/>
        <v>5706637</v>
      </c>
    </row>
    <row r="34" spans="1:10" ht="28" x14ac:dyDescent="0.35">
      <c r="A34" s="16"/>
      <c r="B34" s="36" t="s">
        <v>31</v>
      </c>
      <c r="C34" s="80">
        <v>65181006</v>
      </c>
      <c r="D34" s="94">
        <v>65181004</v>
      </c>
      <c r="E34" s="73"/>
      <c r="F34" s="71">
        <f t="shared" si="0"/>
        <v>65181004</v>
      </c>
      <c r="G34" s="71">
        <f t="shared" si="1"/>
        <v>2</v>
      </c>
      <c r="H34" s="61"/>
    </row>
    <row r="35" spans="1:10" x14ac:dyDescent="0.35">
      <c r="A35" s="16"/>
      <c r="B35" s="36" t="s">
        <v>32</v>
      </c>
      <c r="C35" s="80">
        <v>6075000</v>
      </c>
      <c r="D35" s="94">
        <v>6075000</v>
      </c>
      <c r="E35" s="73"/>
      <c r="F35" s="71">
        <f t="shared" si="0"/>
        <v>6075000</v>
      </c>
      <c r="G35" s="71">
        <f t="shared" si="1"/>
        <v>0</v>
      </c>
    </row>
    <row r="36" spans="1:10" ht="28" x14ac:dyDescent="0.35">
      <c r="A36" s="16"/>
      <c r="B36" s="36" t="s">
        <v>455</v>
      </c>
      <c r="C36" s="80">
        <v>10800000</v>
      </c>
      <c r="D36" s="94">
        <v>10800000</v>
      </c>
      <c r="E36" s="73"/>
      <c r="F36" s="71">
        <f t="shared" si="0"/>
        <v>10800000</v>
      </c>
      <c r="G36" s="71">
        <f t="shared" si="1"/>
        <v>0</v>
      </c>
      <c r="H36" s="62"/>
    </row>
    <row r="37" spans="1:10" x14ac:dyDescent="0.35">
      <c r="A37" s="16"/>
      <c r="B37" s="36" t="s">
        <v>33</v>
      </c>
      <c r="C37" s="80">
        <v>8205600</v>
      </c>
      <c r="D37" s="94">
        <v>8205600</v>
      </c>
      <c r="E37" s="73"/>
      <c r="F37" s="71">
        <f t="shared" si="0"/>
        <v>8205600</v>
      </c>
      <c r="G37" s="71">
        <f t="shared" si="1"/>
        <v>0</v>
      </c>
    </row>
    <row r="38" spans="1:10" ht="28" x14ac:dyDescent="0.35">
      <c r="A38" s="16"/>
      <c r="B38" s="36" t="s">
        <v>454</v>
      </c>
      <c r="C38" s="80">
        <v>1800000</v>
      </c>
      <c r="D38" s="94">
        <v>1771260</v>
      </c>
      <c r="E38" s="73"/>
      <c r="F38" s="71">
        <f t="shared" si="0"/>
        <v>1771260</v>
      </c>
      <c r="G38" s="71">
        <f t="shared" si="1"/>
        <v>28740</v>
      </c>
    </row>
    <row r="39" spans="1:10" x14ac:dyDescent="0.35">
      <c r="A39" s="16"/>
      <c r="B39" s="36" t="s">
        <v>34</v>
      </c>
      <c r="C39" s="80">
        <v>0</v>
      </c>
      <c r="D39" s="94"/>
      <c r="E39" s="73"/>
      <c r="F39" s="71">
        <f t="shared" si="0"/>
        <v>0</v>
      </c>
      <c r="G39" s="71">
        <f t="shared" si="1"/>
        <v>0</v>
      </c>
    </row>
    <row r="40" spans="1:10" x14ac:dyDescent="0.35">
      <c r="A40" s="16"/>
      <c r="B40" s="36" t="s">
        <v>449</v>
      </c>
      <c r="C40" s="80">
        <v>2353907</v>
      </c>
      <c r="D40" s="190">
        <v>0</v>
      </c>
      <c r="E40" s="73"/>
      <c r="F40" s="71">
        <f t="shared" si="0"/>
        <v>0</v>
      </c>
      <c r="G40" s="71">
        <f t="shared" si="1"/>
        <v>2353907</v>
      </c>
    </row>
    <row r="41" spans="1:10" x14ac:dyDescent="0.35">
      <c r="A41" s="16"/>
      <c r="B41" s="97" t="s">
        <v>372</v>
      </c>
      <c r="C41" s="80">
        <v>4700000</v>
      </c>
      <c r="D41" s="94">
        <v>4700000</v>
      </c>
      <c r="E41" s="73"/>
      <c r="F41" s="71">
        <f t="shared" si="0"/>
        <v>4700000</v>
      </c>
      <c r="G41" s="71">
        <f t="shared" si="1"/>
        <v>0</v>
      </c>
    </row>
    <row r="42" spans="1:10" x14ac:dyDescent="0.35">
      <c r="A42" s="16"/>
      <c r="B42" s="98" t="s">
        <v>40</v>
      </c>
      <c r="C42" s="80">
        <v>1350000</v>
      </c>
      <c r="D42" s="94">
        <v>1350000</v>
      </c>
      <c r="E42" s="73"/>
      <c r="F42" s="71">
        <f t="shared" si="0"/>
        <v>1350000</v>
      </c>
      <c r="G42" s="71">
        <f t="shared" si="1"/>
        <v>0</v>
      </c>
      <c r="J42" s="61"/>
    </row>
    <row r="43" spans="1:10" x14ac:dyDescent="0.35">
      <c r="A43" s="16"/>
      <c r="B43" s="36" t="s">
        <v>35</v>
      </c>
      <c r="C43" s="80">
        <v>11400000</v>
      </c>
      <c r="D43" s="94">
        <v>10865420</v>
      </c>
      <c r="E43" s="73"/>
      <c r="F43" s="71">
        <f t="shared" si="0"/>
        <v>10865420</v>
      </c>
      <c r="G43" s="71">
        <f t="shared" si="1"/>
        <v>534580</v>
      </c>
      <c r="H43" s="61"/>
      <c r="I43" s="61"/>
    </row>
    <row r="44" spans="1:10" x14ac:dyDescent="0.35">
      <c r="A44" s="16"/>
      <c r="B44" s="36" t="s">
        <v>36</v>
      </c>
      <c r="C44" s="80">
        <v>6564530</v>
      </c>
      <c r="D44" s="94">
        <v>6564530</v>
      </c>
      <c r="E44" s="73"/>
      <c r="F44" s="71">
        <f t="shared" si="0"/>
        <v>6564530</v>
      </c>
      <c r="G44" s="71">
        <f t="shared" si="1"/>
        <v>0</v>
      </c>
    </row>
    <row r="45" spans="1:10" x14ac:dyDescent="0.35">
      <c r="A45" s="16"/>
      <c r="B45" s="35" t="s">
        <v>37</v>
      </c>
      <c r="C45" s="80">
        <v>4800000</v>
      </c>
      <c r="D45" s="94">
        <v>3724000</v>
      </c>
      <c r="E45" s="73"/>
      <c r="F45" s="71">
        <f t="shared" si="0"/>
        <v>3724000</v>
      </c>
      <c r="G45" s="71">
        <f t="shared" si="1"/>
        <v>1076000</v>
      </c>
      <c r="H45" s="61"/>
      <c r="I45" s="61"/>
    </row>
    <row r="46" spans="1:10" x14ac:dyDescent="0.35">
      <c r="A46" s="16"/>
      <c r="B46" s="35" t="s">
        <v>38</v>
      </c>
      <c r="C46" s="80">
        <v>6000000</v>
      </c>
      <c r="D46" s="94">
        <v>6000000</v>
      </c>
      <c r="E46" s="73"/>
      <c r="F46" s="71">
        <f t="shared" si="0"/>
        <v>6000000</v>
      </c>
      <c r="G46" s="71">
        <f t="shared" si="1"/>
        <v>0</v>
      </c>
      <c r="I46" s="61"/>
    </row>
    <row r="47" spans="1:10" ht="18.75" customHeight="1" x14ac:dyDescent="0.35">
      <c r="A47" s="16"/>
      <c r="B47" s="35" t="s">
        <v>254</v>
      </c>
      <c r="C47" s="80">
        <v>6000000</v>
      </c>
      <c r="D47" s="94">
        <v>6000000</v>
      </c>
      <c r="E47" s="73"/>
      <c r="F47" s="71">
        <f t="shared" si="0"/>
        <v>6000000</v>
      </c>
      <c r="G47" s="71">
        <f t="shared" si="1"/>
        <v>0</v>
      </c>
      <c r="H47" s="61"/>
    </row>
    <row r="48" spans="1:10" ht="18.75" customHeight="1" thickBot="1" x14ac:dyDescent="0.4">
      <c r="A48" s="16"/>
      <c r="B48" s="233" t="s">
        <v>458</v>
      </c>
      <c r="C48" s="101">
        <v>2000000</v>
      </c>
      <c r="D48" s="234">
        <v>0</v>
      </c>
      <c r="E48" s="235"/>
      <c r="F48" s="236">
        <f t="shared" si="0"/>
        <v>0</v>
      </c>
      <c r="G48" s="237">
        <f t="shared" si="1"/>
        <v>2000000</v>
      </c>
      <c r="H48" s="61"/>
    </row>
    <row r="49" spans="1:9" ht="15" thickBot="1" x14ac:dyDescent="0.4">
      <c r="A49" s="16"/>
      <c r="B49" s="102" t="s">
        <v>66</v>
      </c>
      <c r="C49" s="103">
        <f>SUM(C15:C48)</f>
        <v>657342852</v>
      </c>
      <c r="D49" s="103">
        <f>SUM(D15:D48)</f>
        <v>657437031</v>
      </c>
      <c r="E49" s="103">
        <f>SUM(E15:E47)</f>
        <v>0</v>
      </c>
      <c r="F49" s="103">
        <f>SUM(F15:F48)</f>
        <v>657437031</v>
      </c>
      <c r="G49" s="193">
        <f>SUM(G15:G48)</f>
        <v>-94179</v>
      </c>
    </row>
    <row r="50" spans="1:9" ht="15" thickBot="1" x14ac:dyDescent="0.4">
      <c r="A50" s="16"/>
      <c r="B50" s="182" t="s">
        <v>457</v>
      </c>
      <c r="C50" s="183">
        <v>2000000</v>
      </c>
      <c r="D50" s="183"/>
      <c r="E50" s="183"/>
      <c r="F50" s="183"/>
      <c r="G50" s="184"/>
    </row>
    <row r="51" spans="1:9" ht="15" thickBot="1" x14ac:dyDescent="0.4">
      <c r="A51" s="16"/>
      <c r="B51" s="182" t="s">
        <v>135</v>
      </c>
      <c r="C51" s="183">
        <f>C49-C50</f>
        <v>655342852</v>
      </c>
      <c r="D51" s="183"/>
      <c r="E51" s="183"/>
      <c r="F51" s="183"/>
      <c r="G51" s="184"/>
      <c r="H51" s="61"/>
    </row>
    <row r="52" spans="1:9" x14ac:dyDescent="0.35">
      <c r="A52" s="16"/>
      <c r="B52" s="185" t="s">
        <v>67</v>
      </c>
      <c r="C52" s="186"/>
      <c r="D52" s="187"/>
      <c r="E52" s="188"/>
      <c r="F52" s="188"/>
      <c r="G52" s="189"/>
      <c r="H52" s="59"/>
      <c r="I52" s="65"/>
    </row>
    <row r="53" spans="1:9" x14ac:dyDescent="0.35">
      <c r="A53" s="16"/>
      <c r="B53" s="99" t="s">
        <v>68</v>
      </c>
      <c r="C53" s="81">
        <f>C6+C7+C8+C9+C10+C11+C13+C12</f>
        <v>659501512</v>
      </c>
      <c r="D53" s="108"/>
      <c r="E53" s="82"/>
      <c r="F53" s="82"/>
      <c r="G53" s="83"/>
      <c r="H53" s="61"/>
      <c r="I53" s="166"/>
    </row>
    <row r="54" spans="1:9" ht="16" thickBot="1" x14ac:dyDescent="0.4">
      <c r="A54" s="16"/>
      <c r="B54" s="100" t="s">
        <v>456</v>
      </c>
      <c r="C54" s="191">
        <f>F49</f>
        <v>657437031</v>
      </c>
      <c r="D54" s="27"/>
      <c r="E54" s="84"/>
      <c r="F54" s="2"/>
      <c r="G54" s="85"/>
      <c r="H54" s="61"/>
    </row>
    <row r="55" spans="1:9" ht="16" thickBot="1" x14ac:dyDescent="0.4">
      <c r="A55" s="16"/>
      <c r="B55" s="100" t="s">
        <v>69</v>
      </c>
      <c r="C55" s="192">
        <f>C53-C54</f>
        <v>2064481</v>
      </c>
      <c r="D55" s="27"/>
      <c r="E55" s="2"/>
      <c r="F55" s="2"/>
      <c r="G55" s="85"/>
      <c r="H55" s="166"/>
    </row>
    <row r="56" spans="1:9" ht="15.5" x14ac:dyDescent="0.35">
      <c r="A56" s="16"/>
      <c r="B56" s="87"/>
      <c r="C56" s="88"/>
      <c r="D56" s="27"/>
      <c r="E56" s="2"/>
      <c r="F56" s="3"/>
      <c r="G56" s="85"/>
    </row>
    <row r="57" spans="1:9" ht="15.5" x14ac:dyDescent="0.35">
      <c r="A57" s="16"/>
      <c r="B57" s="2"/>
      <c r="C57" s="84"/>
      <c r="D57" s="27"/>
      <c r="E57" s="2"/>
      <c r="F57" s="2"/>
      <c r="G57" s="85"/>
    </row>
    <row r="58" spans="1:9" ht="15.5" x14ac:dyDescent="0.35">
      <c r="B58" s="2" t="s">
        <v>11</v>
      </c>
      <c r="C58" s="2"/>
      <c r="D58" s="109" t="s">
        <v>70</v>
      </c>
      <c r="E58" s="85"/>
      <c r="F58" s="2"/>
    </row>
    <row r="59" spans="1:9" ht="15.5" x14ac:dyDescent="0.35">
      <c r="B59" s="89" t="s">
        <v>17</v>
      </c>
      <c r="C59" s="2"/>
      <c r="D59" s="669" t="s">
        <v>18</v>
      </c>
      <c r="E59" s="669"/>
    </row>
    <row r="60" spans="1:9" ht="15.5" x14ac:dyDescent="0.35">
      <c r="B60" s="2"/>
      <c r="C60" s="2"/>
      <c r="D60" s="109"/>
      <c r="E60" s="85"/>
      <c r="F60" s="2"/>
    </row>
    <row r="61" spans="1:9" ht="15.5" x14ac:dyDescent="0.35">
      <c r="B61" s="2" t="s">
        <v>12</v>
      </c>
      <c r="C61" s="2"/>
      <c r="D61" s="109" t="s">
        <v>25</v>
      </c>
      <c r="E61" s="85"/>
      <c r="F61" s="2"/>
    </row>
    <row r="62" spans="1:9" ht="15.5" x14ac:dyDescent="0.35">
      <c r="B62" s="89" t="s">
        <v>17</v>
      </c>
      <c r="C62" s="2"/>
      <c r="D62" s="669" t="s">
        <v>18</v>
      </c>
      <c r="E62" s="669"/>
    </row>
    <row r="63" spans="1:9" x14ac:dyDescent="0.35">
      <c r="B63" s="16"/>
      <c r="C63" s="90"/>
      <c r="D63" s="110"/>
      <c r="E63" s="91"/>
      <c r="F63" s="91"/>
      <c r="G63" s="92"/>
    </row>
  </sheetData>
  <mergeCells count="4">
    <mergeCell ref="B3:G3"/>
    <mergeCell ref="D59:E59"/>
    <mergeCell ref="D62:E62"/>
    <mergeCell ref="B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opLeftCell="A4" workbookViewId="0">
      <selection activeCell="F23" sqref="F23"/>
    </sheetView>
  </sheetViews>
  <sheetFormatPr defaultRowHeight="14.5" x14ac:dyDescent="0.35"/>
  <cols>
    <col min="1" max="1" width="5.90625" customWidth="1"/>
    <col min="2" max="2" width="11" customWidth="1"/>
    <col min="3" max="3" width="7" customWidth="1"/>
    <col min="4" max="4" width="22.08984375" customWidth="1"/>
    <col min="5" max="5" width="14.08984375" customWidth="1"/>
    <col min="6" max="6" width="18.08984375" customWidth="1"/>
    <col min="9" max="9" width="17.90625" customWidth="1"/>
  </cols>
  <sheetData>
    <row r="2" spans="2:9" ht="18.5" x14ac:dyDescent="0.45">
      <c r="B2" s="679" t="s">
        <v>23</v>
      </c>
      <c r="C2" s="679"/>
      <c r="D2" s="679"/>
      <c r="E2" s="679"/>
      <c r="F2" s="679"/>
    </row>
    <row r="3" spans="2:9" ht="18.5" x14ac:dyDescent="0.45">
      <c r="B3" s="679" t="s">
        <v>6</v>
      </c>
      <c r="C3" s="679"/>
      <c r="D3" s="679"/>
      <c r="E3" s="679"/>
      <c r="F3" s="679"/>
    </row>
    <row r="4" spans="2:9" ht="19" thickBot="1" x14ac:dyDescent="0.5">
      <c r="B4" s="680" t="s">
        <v>249</v>
      </c>
      <c r="C4" s="680"/>
      <c r="D4" s="680"/>
      <c r="E4" s="680"/>
      <c r="F4" s="680"/>
    </row>
    <row r="5" spans="2:9" ht="15.5" x14ac:dyDescent="0.35">
      <c r="B5" s="1" t="s">
        <v>248</v>
      </c>
      <c r="C5" s="1"/>
      <c r="D5" s="1"/>
      <c r="E5" s="1"/>
      <c r="F5" s="1"/>
    </row>
    <row r="6" spans="2:9" ht="15.5" x14ac:dyDescent="0.35">
      <c r="B6" s="4"/>
      <c r="C6" s="4"/>
      <c r="D6" s="4"/>
      <c r="E6" s="5"/>
      <c r="F6" s="4" t="s">
        <v>9</v>
      </c>
    </row>
    <row r="7" spans="2:9" ht="15.5" x14ac:dyDescent="0.35">
      <c r="B7" s="5" t="s">
        <v>10</v>
      </c>
      <c r="C7" s="5"/>
      <c r="D7" s="5"/>
      <c r="E7" s="6"/>
      <c r="F7" s="6">
        <v>108284519</v>
      </c>
    </row>
    <row r="8" spans="2:9" ht="15.5" x14ac:dyDescent="0.35">
      <c r="B8" s="681" t="s">
        <v>21</v>
      </c>
      <c r="C8" s="681"/>
      <c r="D8" s="681"/>
      <c r="E8" s="6"/>
      <c r="F8" s="6"/>
    </row>
    <row r="9" spans="2:9" ht="15.5" x14ac:dyDescent="0.35">
      <c r="B9" s="5"/>
      <c r="C9" s="4" t="s">
        <v>8</v>
      </c>
      <c r="D9" s="5"/>
      <c r="E9" s="4" t="s">
        <v>9</v>
      </c>
      <c r="F9" s="6"/>
    </row>
    <row r="10" spans="2:9" ht="15.5" x14ac:dyDescent="0.35">
      <c r="B10" s="41"/>
      <c r="C10" s="42"/>
      <c r="D10" s="42"/>
      <c r="E10" s="194">
        <v>0</v>
      </c>
      <c r="F10" s="6"/>
    </row>
    <row r="11" spans="2:9" ht="15.5" x14ac:dyDescent="0.35">
      <c r="B11" s="41"/>
      <c r="C11" s="42"/>
      <c r="D11" s="24"/>
      <c r="E11" s="15"/>
      <c r="F11" s="6"/>
    </row>
    <row r="12" spans="2:9" ht="15.5" x14ac:dyDescent="0.35">
      <c r="B12" s="41"/>
      <c r="C12" s="42"/>
      <c r="D12" s="22"/>
      <c r="E12" s="9"/>
      <c r="F12" s="6"/>
    </row>
    <row r="13" spans="2:9" ht="15.5" x14ac:dyDescent="0.35">
      <c r="B13" s="5"/>
      <c r="C13" s="5"/>
      <c r="D13" s="5"/>
      <c r="E13" s="6"/>
      <c r="F13" s="6"/>
    </row>
    <row r="14" spans="2:9" ht="15.5" x14ac:dyDescent="0.35">
      <c r="B14" s="5"/>
      <c r="C14" s="5"/>
      <c r="D14" s="5"/>
      <c r="E14" s="6"/>
      <c r="F14" s="6"/>
    </row>
    <row r="15" spans="2:9" ht="15.5" x14ac:dyDescent="0.35">
      <c r="B15" s="5"/>
      <c r="C15" s="5"/>
      <c r="D15" s="5"/>
      <c r="E15" s="6"/>
      <c r="F15" s="6"/>
    </row>
    <row r="16" spans="2:9" ht="15.5" x14ac:dyDescent="0.35">
      <c r="B16" s="5"/>
      <c r="C16" s="5"/>
      <c r="D16" s="5"/>
      <c r="E16" s="6"/>
      <c r="F16" s="6"/>
      <c r="I16" s="65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</f>
        <v>108284519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20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C9" sqref="C9:C12"/>
    </sheetView>
  </sheetViews>
  <sheetFormatPr defaultRowHeight="14.5" x14ac:dyDescent="0.35"/>
  <cols>
    <col min="1" max="1" width="4.08984375" customWidth="1"/>
    <col min="2" max="2" width="11.08984375" customWidth="1"/>
    <col min="4" max="4" width="26" customWidth="1"/>
    <col min="5" max="5" width="13.90625" customWidth="1"/>
    <col min="6" max="6" width="14.453125" customWidth="1"/>
  </cols>
  <sheetData>
    <row r="1" spans="2:6" ht="18.5" x14ac:dyDescent="0.45">
      <c r="B1" s="679" t="s">
        <v>23</v>
      </c>
      <c r="C1" s="679"/>
      <c r="D1" s="679"/>
      <c r="E1" s="679"/>
      <c r="F1" s="679"/>
    </row>
    <row r="2" spans="2:6" ht="18.5" x14ac:dyDescent="0.45">
      <c r="B2" s="679" t="s">
        <v>6</v>
      </c>
      <c r="C2" s="679"/>
      <c r="D2" s="679"/>
      <c r="E2" s="679"/>
      <c r="F2" s="679"/>
    </row>
    <row r="3" spans="2:6" ht="19" thickBot="1" x14ac:dyDescent="0.5">
      <c r="B3" s="680" t="s">
        <v>287</v>
      </c>
      <c r="C3" s="680"/>
      <c r="D3" s="680"/>
      <c r="E3" s="680"/>
      <c r="F3" s="680"/>
    </row>
    <row r="4" spans="2:6" ht="15.5" x14ac:dyDescent="0.35">
      <c r="B4" s="1" t="s">
        <v>288</v>
      </c>
      <c r="C4" s="1"/>
      <c r="D4" s="1"/>
      <c r="E4" s="1"/>
      <c r="F4" s="1"/>
    </row>
    <row r="5" spans="2:6" ht="15.5" x14ac:dyDescent="0.35">
      <c r="B5" s="4"/>
      <c r="C5" s="4"/>
      <c r="D5" s="4"/>
      <c r="E5" s="5"/>
      <c r="F5" s="4" t="s">
        <v>9</v>
      </c>
    </row>
    <row r="6" spans="2:6" ht="15.5" x14ac:dyDescent="0.35">
      <c r="B6" s="5" t="s">
        <v>10</v>
      </c>
      <c r="C6" s="5"/>
      <c r="D6" s="5"/>
      <c r="E6" s="6"/>
      <c r="F6" s="6">
        <v>46943084</v>
      </c>
    </row>
    <row r="7" spans="2:6" ht="15.5" x14ac:dyDescent="0.35">
      <c r="B7" s="681" t="s">
        <v>21</v>
      </c>
      <c r="C7" s="681"/>
      <c r="D7" s="681"/>
      <c r="E7" s="6"/>
      <c r="F7" s="6"/>
    </row>
    <row r="8" spans="2:6" ht="15.5" x14ac:dyDescent="0.35">
      <c r="B8" s="5"/>
      <c r="C8" s="4" t="s">
        <v>8</v>
      </c>
      <c r="D8" s="5"/>
      <c r="E8" s="4" t="s">
        <v>9</v>
      </c>
      <c r="F8" s="6"/>
    </row>
    <row r="9" spans="2:6" ht="15.5" x14ac:dyDescent="0.35">
      <c r="B9" s="41" t="s">
        <v>237</v>
      </c>
      <c r="C9" s="160">
        <v>506</v>
      </c>
      <c r="D9" s="42" t="s">
        <v>234</v>
      </c>
      <c r="E9" s="194">
        <v>2325000</v>
      </c>
      <c r="F9" s="6"/>
    </row>
    <row r="10" spans="2:6" ht="15.5" x14ac:dyDescent="0.35">
      <c r="B10" s="41" t="s">
        <v>237</v>
      </c>
      <c r="C10" s="42">
        <v>508</v>
      </c>
      <c r="D10" s="42" t="s">
        <v>236</v>
      </c>
      <c r="E10" s="15">
        <v>102000</v>
      </c>
      <c r="F10" s="6"/>
    </row>
    <row r="11" spans="2:6" ht="15.5" x14ac:dyDescent="0.35">
      <c r="B11" s="41" t="s">
        <v>237</v>
      </c>
      <c r="C11" s="42">
        <v>510</v>
      </c>
      <c r="D11" s="42" t="s">
        <v>239</v>
      </c>
      <c r="E11" s="9">
        <v>3710800</v>
      </c>
      <c r="F11" s="6"/>
    </row>
    <row r="12" spans="2:6" ht="15.5" x14ac:dyDescent="0.35">
      <c r="B12" s="41" t="s">
        <v>241</v>
      </c>
      <c r="C12" s="42">
        <v>515</v>
      </c>
      <c r="D12" s="42" t="s">
        <v>229</v>
      </c>
      <c r="E12" s="6">
        <v>500000</v>
      </c>
      <c r="F12" s="6"/>
    </row>
    <row r="13" spans="2:6" ht="15.5" x14ac:dyDescent="0.35">
      <c r="B13" s="5"/>
      <c r="C13" s="5"/>
      <c r="D13" s="5"/>
      <c r="E13" s="6"/>
      <c r="F13" s="6"/>
    </row>
    <row r="14" spans="2:6" ht="15.5" x14ac:dyDescent="0.35">
      <c r="B14" s="5"/>
      <c r="C14" s="5"/>
      <c r="D14" s="5"/>
      <c r="E14" s="6"/>
      <c r="F14" s="6"/>
    </row>
    <row r="15" spans="2:6" ht="15.5" x14ac:dyDescent="0.35">
      <c r="B15" s="5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7"/>
      <c r="F19" s="6"/>
    </row>
    <row r="20" spans="2:6" ht="15.5" x14ac:dyDescent="0.35">
      <c r="B20" s="681" t="s">
        <v>22</v>
      </c>
      <c r="C20" s="681"/>
      <c r="D20" s="681"/>
      <c r="E20" s="6"/>
      <c r="F20" s="6">
        <v>0</v>
      </c>
    </row>
    <row r="21" spans="2:6" ht="15.5" x14ac:dyDescent="0.35">
      <c r="B21" s="5"/>
      <c r="C21" s="5"/>
      <c r="D21" s="5"/>
      <c r="E21" s="6"/>
      <c r="F21" s="6"/>
    </row>
    <row r="22" spans="2:6" ht="15.5" x14ac:dyDescent="0.35">
      <c r="B22" s="682" t="s">
        <v>7</v>
      </c>
      <c r="C22" s="682"/>
      <c r="D22" s="682"/>
      <c r="E22" s="6"/>
      <c r="F22" s="6">
        <f>F6-E10-E11-E9-E12</f>
        <v>40305284</v>
      </c>
    </row>
    <row r="23" spans="2:6" ht="15.5" x14ac:dyDescent="0.35">
      <c r="B23" s="27"/>
      <c r="C23" s="27"/>
      <c r="D23" s="27"/>
      <c r="E23" s="3"/>
      <c r="F23" s="3"/>
    </row>
    <row r="24" spans="2:6" ht="15.5" x14ac:dyDescent="0.35">
      <c r="B24" s="2"/>
      <c r="C24" s="2"/>
      <c r="D24" s="2"/>
      <c r="E24" s="3"/>
      <c r="F24" s="3"/>
    </row>
    <row r="25" spans="2:6" ht="15.5" x14ac:dyDescent="0.35">
      <c r="B25" s="2" t="s">
        <v>11</v>
      </c>
      <c r="C25" s="2"/>
      <c r="D25" s="2"/>
      <c r="E25" s="3" t="s">
        <v>19</v>
      </c>
      <c r="F25" s="3"/>
    </row>
    <row r="26" spans="2:6" ht="15.5" x14ac:dyDescent="0.35">
      <c r="B26" s="2"/>
      <c r="C26" s="2"/>
      <c r="D26" s="2" t="s">
        <v>17</v>
      </c>
      <c r="E26" s="678" t="s">
        <v>18</v>
      </c>
      <c r="F26" s="678"/>
    </row>
    <row r="27" spans="2:6" ht="15.5" x14ac:dyDescent="0.35">
      <c r="B27" s="2"/>
      <c r="C27" s="2"/>
      <c r="D27" s="2"/>
      <c r="E27" s="3"/>
      <c r="F27" s="3"/>
    </row>
    <row r="28" spans="2:6" ht="15.5" x14ac:dyDescent="0.35">
      <c r="B28" s="2" t="s">
        <v>12</v>
      </c>
      <c r="C28" s="2"/>
      <c r="D28" s="2"/>
      <c r="E28" s="3" t="s">
        <v>20</v>
      </c>
      <c r="F28" s="3"/>
    </row>
    <row r="29" spans="2:6" ht="15.5" x14ac:dyDescent="0.35">
      <c r="B29" s="2"/>
      <c r="C29" s="2"/>
      <c r="D29" s="2" t="s">
        <v>17</v>
      </c>
      <c r="E29" s="678" t="s">
        <v>18</v>
      </c>
      <c r="F29" s="678"/>
    </row>
    <row r="30" spans="2:6" ht="15.5" x14ac:dyDescent="0.35">
      <c r="B30" s="2"/>
      <c r="C30" s="2"/>
      <c r="D30" s="2"/>
      <c r="E30" s="3"/>
      <c r="F30" s="3"/>
    </row>
    <row r="31" spans="2:6" ht="15.5" x14ac:dyDescent="0.35">
      <c r="B31" s="2" t="s">
        <v>24</v>
      </c>
      <c r="C31" s="2"/>
      <c r="D31" s="2"/>
      <c r="E31" s="3" t="s">
        <v>25</v>
      </c>
      <c r="F31" s="3"/>
    </row>
    <row r="32" spans="2:6" ht="15.5" x14ac:dyDescent="0.35">
      <c r="B32" s="2"/>
      <c r="C32" s="2"/>
      <c r="D32" s="2" t="s">
        <v>17</v>
      </c>
      <c r="E32" s="678" t="s">
        <v>18</v>
      </c>
      <c r="F32" s="678"/>
    </row>
  </sheetData>
  <mergeCells count="9">
    <mergeCell ref="E26:F26"/>
    <mergeCell ref="E29:F29"/>
    <mergeCell ref="E32:F32"/>
    <mergeCell ref="B1:F1"/>
    <mergeCell ref="B2:F2"/>
    <mergeCell ref="B3:F3"/>
    <mergeCell ref="B7:D7"/>
    <mergeCell ref="B20:D20"/>
    <mergeCell ref="B22:D2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topLeftCell="A7" workbookViewId="0">
      <selection activeCell="E14" sqref="E14:E15"/>
    </sheetView>
  </sheetViews>
  <sheetFormatPr defaultRowHeight="14.5" x14ac:dyDescent="0.35"/>
  <cols>
    <col min="1" max="1" width="5.453125" customWidth="1"/>
    <col min="2" max="2" width="10.6328125" customWidth="1"/>
    <col min="4" max="4" width="23.08984375" customWidth="1"/>
    <col min="5" max="6" width="14.90625" customWidth="1"/>
  </cols>
  <sheetData>
    <row r="1" spans="2:6" ht="18.5" x14ac:dyDescent="0.45">
      <c r="B1" s="679"/>
      <c r="C1" s="679"/>
      <c r="D1" s="679"/>
      <c r="E1" s="679"/>
      <c r="F1" s="679"/>
    </row>
    <row r="2" spans="2:6" ht="18.5" x14ac:dyDescent="0.45">
      <c r="B2" s="679" t="s">
        <v>6</v>
      </c>
      <c r="C2" s="679"/>
      <c r="D2" s="679"/>
      <c r="E2" s="679"/>
      <c r="F2" s="679"/>
    </row>
    <row r="3" spans="2:6" ht="19" thickBot="1" x14ac:dyDescent="0.5">
      <c r="B3" s="680" t="s">
        <v>289</v>
      </c>
      <c r="C3" s="680"/>
      <c r="D3" s="680"/>
      <c r="E3" s="680"/>
      <c r="F3" s="680"/>
    </row>
    <row r="4" spans="2:6" ht="15.5" x14ac:dyDescent="0.35">
      <c r="B4" s="1" t="s">
        <v>290</v>
      </c>
      <c r="C4" s="1"/>
      <c r="D4" s="1"/>
      <c r="E4" s="1"/>
      <c r="F4" s="1"/>
    </row>
    <row r="5" spans="2:6" ht="15.5" x14ac:dyDescent="0.35">
      <c r="B5" s="4"/>
      <c r="C5" s="4"/>
      <c r="D5" s="4"/>
      <c r="E5" s="5"/>
      <c r="F5" s="4" t="s">
        <v>9</v>
      </c>
    </row>
    <row r="6" spans="2:6" ht="15.5" x14ac:dyDescent="0.35">
      <c r="B6" s="5" t="s">
        <v>10</v>
      </c>
      <c r="C6" s="5"/>
      <c r="D6" s="5"/>
      <c r="E6" s="6"/>
      <c r="F6" s="6">
        <v>222434344</v>
      </c>
    </row>
    <row r="7" spans="2:6" ht="15.5" x14ac:dyDescent="0.35">
      <c r="B7" s="681" t="s">
        <v>21</v>
      </c>
      <c r="C7" s="681"/>
      <c r="D7" s="681"/>
      <c r="E7" s="6"/>
      <c r="F7" s="6"/>
    </row>
    <row r="8" spans="2:6" ht="15.5" x14ac:dyDescent="0.35">
      <c r="B8" s="5"/>
      <c r="C8" s="4" t="s">
        <v>8</v>
      </c>
      <c r="D8" s="5"/>
      <c r="E8" s="4" t="s">
        <v>9</v>
      </c>
      <c r="F8" s="6"/>
    </row>
    <row r="9" spans="2:6" ht="15.5" x14ac:dyDescent="0.35">
      <c r="B9" s="41">
        <v>41705</v>
      </c>
      <c r="C9" s="42">
        <v>524</v>
      </c>
      <c r="D9" s="42" t="s">
        <v>284</v>
      </c>
      <c r="E9" s="194">
        <v>7510000</v>
      </c>
      <c r="F9" s="6"/>
    </row>
    <row r="10" spans="2:6" ht="15.5" x14ac:dyDescent="0.35">
      <c r="B10" s="41" t="s">
        <v>268</v>
      </c>
      <c r="C10" s="42">
        <v>528</v>
      </c>
      <c r="D10" s="42" t="s">
        <v>269</v>
      </c>
      <c r="E10" s="194">
        <v>6318267</v>
      </c>
      <c r="F10" s="6"/>
    </row>
    <row r="11" spans="2:6" ht="15.5" x14ac:dyDescent="0.35">
      <c r="B11" s="41" t="s">
        <v>268</v>
      </c>
      <c r="C11" s="42">
        <v>529</v>
      </c>
      <c r="D11" s="42" t="s">
        <v>270</v>
      </c>
      <c r="E11" s="194">
        <v>3710800</v>
      </c>
      <c r="F11" s="6"/>
    </row>
    <row r="12" spans="2:6" ht="15.5" x14ac:dyDescent="0.35">
      <c r="B12" s="41" t="s">
        <v>268</v>
      </c>
      <c r="C12" s="42">
        <v>530</v>
      </c>
      <c r="D12" s="42" t="s">
        <v>271</v>
      </c>
      <c r="E12" s="194">
        <v>150000</v>
      </c>
      <c r="F12" s="6"/>
    </row>
    <row r="13" spans="2:6" ht="15.5" x14ac:dyDescent="0.35">
      <c r="B13" s="41" t="s">
        <v>268</v>
      </c>
      <c r="C13" s="42">
        <v>532</v>
      </c>
      <c r="D13" s="42" t="s">
        <v>272</v>
      </c>
      <c r="E13" s="194">
        <v>3544200</v>
      </c>
      <c r="F13" s="6"/>
    </row>
    <row r="14" spans="2:6" ht="15.5" x14ac:dyDescent="0.35">
      <c r="B14" s="41" t="s">
        <v>268</v>
      </c>
      <c r="C14" s="42">
        <v>533</v>
      </c>
      <c r="D14" s="42" t="s">
        <v>274</v>
      </c>
      <c r="E14" s="44">
        <v>1850000</v>
      </c>
      <c r="F14" s="6"/>
    </row>
    <row r="15" spans="2:6" ht="15.5" x14ac:dyDescent="0.35">
      <c r="B15" s="41" t="s">
        <v>268</v>
      </c>
      <c r="C15" s="42">
        <v>533</v>
      </c>
      <c r="D15" s="42" t="s">
        <v>275</v>
      </c>
      <c r="E15" s="43">
        <v>123900</v>
      </c>
      <c r="F15" s="6"/>
    </row>
    <row r="16" spans="2:6" ht="15.5" x14ac:dyDescent="0.35">
      <c r="B16" s="41" t="s">
        <v>268</v>
      </c>
      <c r="C16" s="42">
        <v>534</v>
      </c>
      <c r="D16" s="42" t="s">
        <v>276</v>
      </c>
      <c r="E16" s="6">
        <v>3800000</v>
      </c>
      <c r="F16" s="6"/>
    </row>
    <row r="17" spans="2:6" ht="15.5" x14ac:dyDescent="0.35">
      <c r="B17" s="41" t="s">
        <v>268</v>
      </c>
      <c r="C17" s="42">
        <v>535</v>
      </c>
      <c r="D17" s="42" t="s">
        <v>277</v>
      </c>
      <c r="E17" s="6">
        <v>9500000</v>
      </c>
      <c r="F17" s="6"/>
    </row>
    <row r="18" spans="2:6" ht="15.5" x14ac:dyDescent="0.35">
      <c r="B18" s="41" t="s">
        <v>268</v>
      </c>
      <c r="C18" s="42">
        <v>536</v>
      </c>
      <c r="D18" s="42" t="s">
        <v>280</v>
      </c>
      <c r="E18" s="6">
        <v>3400000</v>
      </c>
      <c r="F18" s="6"/>
    </row>
    <row r="19" spans="2:6" ht="15.5" x14ac:dyDescent="0.35">
      <c r="B19" s="41" t="s">
        <v>279</v>
      </c>
      <c r="C19" s="42">
        <v>537</v>
      </c>
      <c r="D19" s="42" t="s">
        <v>282</v>
      </c>
      <c r="E19" s="6">
        <v>5605600</v>
      </c>
      <c r="F19" s="6"/>
    </row>
    <row r="20" spans="2:6" ht="15.5" x14ac:dyDescent="0.35">
      <c r="B20" s="41" t="s">
        <v>279</v>
      </c>
      <c r="C20" s="42">
        <v>538</v>
      </c>
      <c r="D20" s="42" t="s">
        <v>283</v>
      </c>
      <c r="E20" s="6">
        <v>2000000</v>
      </c>
      <c r="F20" s="6"/>
    </row>
    <row r="21" spans="2:6" ht="15.5" x14ac:dyDescent="0.35">
      <c r="B21" s="41" t="s">
        <v>279</v>
      </c>
      <c r="C21" s="42">
        <v>539</v>
      </c>
      <c r="D21" s="42" t="s">
        <v>285</v>
      </c>
      <c r="E21" s="6">
        <v>1000000</v>
      </c>
      <c r="F21" s="6"/>
    </row>
    <row r="22" spans="2:6" ht="15.5" x14ac:dyDescent="0.35">
      <c r="B22" s="41" t="s">
        <v>279</v>
      </c>
      <c r="C22" s="42">
        <v>540</v>
      </c>
      <c r="D22" s="42" t="s">
        <v>286</v>
      </c>
      <c r="E22" s="6">
        <v>2450000</v>
      </c>
      <c r="F22" s="6"/>
    </row>
    <row r="23" spans="2:6" ht="15.5" x14ac:dyDescent="0.35">
      <c r="B23" s="5"/>
      <c r="C23" s="5"/>
      <c r="D23" s="5"/>
      <c r="E23" s="7"/>
      <c r="F23" s="6"/>
    </row>
    <row r="24" spans="2:6" ht="15.5" x14ac:dyDescent="0.35">
      <c r="B24" s="681" t="s">
        <v>22</v>
      </c>
      <c r="C24" s="681"/>
      <c r="D24" s="681"/>
      <c r="E24" s="6"/>
      <c r="F24" s="6">
        <v>0</v>
      </c>
    </row>
    <row r="25" spans="2:6" ht="15.5" x14ac:dyDescent="0.35">
      <c r="B25" s="5"/>
      <c r="C25" s="5"/>
      <c r="D25" s="5"/>
      <c r="E25" s="6"/>
      <c r="F25" s="6"/>
    </row>
    <row r="26" spans="2:6" ht="15.5" x14ac:dyDescent="0.35">
      <c r="B26" s="682" t="s">
        <v>7</v>
      </c>
      <c r="C26" s="682"/>
      <c r="D26" s="682"/>
      <c r="E26" s="6"/>
      <c r="F26" s="6">
        <f>F6-E9-E10-E11-E12-E13-E14-E15-E16-E17-E18-E19-E20-E21-E22</f>
        <v>171471577</v>
      </c>
    </row>
    <row r="27" spans="2:6" ht="15.5" x14ac:dyDescent="0.35">
      <c r="B27" s="27"/>
      <c r="C27" s="27"/>
      <c r="D27" s="27"/>
      <c r="E27" s="3"/>
      <c r="F27" s="3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11</v>
      </c>
      <c r="C29" s="2"/>
      <c r="D29" s="2"/>
      <c r="E29" s="3" t="s">
        <v>19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12</v>
      </c>
      <c r="C32" s="2"/>
      <c r="D32" s="2"/>
      <c r="E32" s="3" t="s">
        <v>20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  <row r="34" spans="2:6" ht="15.5" x14ac:dyDescent="0.35">
      <c r="B34" s="2"/>
      <c r="C34" s="2"/>
      <c r="D34" s="2"/>
      <c r="E34" s="3"/>
      <c r="F34" s="3"/>
    </row>
    <row r="35" spans="2:6" ht="15.5" x14ac:dyDescent="0.35">
      <c r="B35" s="2" t="s">
        <v>24</v>
      </c>
      <c r="C35" s="2"/>
      <c r="D35" s="2"/>
      <c r="E35" s="3" t="s">
        <v>25</v>
      </c>
      <c r="F35" s="3"/>
    </row>
    <row r="36" spans="2:6" ht="15.5" x14ac:dyDescent="0.35">
      <c r="B36" s="2"/>
      <c r="C36" s="2"/>
      <c r="D36" s="2" t="s">
        <v>17</v>
      </c>
      <c r="E36" s="678" t="s">
        <v>18</v>
      </c>
      <c r="F36" s="678"/>
    </row>
  </sheetData>
  <mergeCells count="9">
    <mergeCell ref="E30:F30"/>
    <mergeCell ref="E33:F33"/>
    <mergeCell ref="E36:F36"/>
    <mergeCell ref="B1:F1"/>
    <mergeCell ref="B2:F2"/>
    <mergeCell ref="B3:F3"/>
    <mergeCell ref="B7:D7"/>
    <mergeCell ref="B24:D24"/>
    <mergeCell ref="B26:D2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topLeftCell="A10" workbookViewId="0">
      <selection activeCell="G24" sqref="G24"/>
    </sheetView>
  </sheetViews>
  <sheetFormatPr defaultRowHeight="14.5" x14ac:dyDescent="0.35"/>
  <cols>
    <col min="1" max="1" width="5.54296875" customWidth="1"/>
    <col min="2" max="2" width="10.6328125" customWidth="1"/>
    <col min="3" max="3" width="12" customWidth="1"/>
    <col min="4" max="4" width="26" customWidth="1"/>
    <col min="5" max="5" width="14.36328125" customWidth="1"/>
    <col min="6" max="6" width="13.90625" customWidth="1"/>
  </cols>
  <sheetData>
    <row r="2" spans="2:6" ht="18.5" x14ac:dyDescent="0.45">
      <c r="B2" s="679" t="s">
        <v>23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333</v>
      </c>
      <c r="C4" s="680"/>
      <c r="D4" s="680"/>
      <c r="E4" s="680"/>
      <c r="F4" s="680"/>
    </row>
    <row r="5" spans="2:6" ht="15.5" x14ac:dyDescent="0.35">
      <c r="B5" s="1" t="s">
        <v>334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109618240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 t="s">
        <v>279</v>
      </c>
      <c r="C10" s="42">
        <v>540</v>
      </c>
      <c r="D10" s="42" t="s">
        <v>286</v>
      </c>
      <c r="E10" s="6">
        <v>2450000</v>
      </c>
      <c r="F10" s="6"/>
    </row>
    <row r="11" spans="2:6" ht="15.5" x14ac:dyDescent="0.35">
      <c r="B11" s="41"/>
      <c r="C11" s="211"/>
      <c r="D11" s="42"/>
      <c r="E11" s="194"/>
      <c r="F11" s="6"/>
    </row>
    <row r="12" spans="2:6" ht="15.5" x14ac:dyDescent="0.35">
      <c r="B12" s="41"/>
      <c r="C12" s="211"/>
      <c r="D12" s="42"/>
      <c r="E12" s="194"/>
      <c r="F12" s="6"/>
    </row>
    <row r="13" spans="2:6" ht="15.5" x14ac:dyDescent="0.35">
      <c r="B13" s="41"/>
      <c r="C13" s="211"/>
      <c r="D13" s="42"/>
      <c r="E13" s="194"/>
      <c r="F13" s="6"/>
    </row>
    <row r="14" spans="2:6" ht="15.5" x14ac:dyDescent="0.35">
      <c r="B14" s="5"/>
      <c r="C14" s="211"/>
      <c r="D14" s="42"/>
      <c r="E14" s="6"/>
      <c r="F14" s="6"/>
    </row>
    <row r="15" spans="2:6" ht="15.5" x14ac:dyDescent="0.35">
      <c r="B15" s="5"/>
      <c r="C15" s="211"/>
      <c r="D15" s="42"/>
      <c r="E15" s="6"/>
      <c r="F15" s="6"/>
    </row>
    <row r="16" spans="2:6" ht="15.5" x14ac:dyDescent="0.35">
      <c r="B16" s="5"/>
      <c r="C16" s="211"/>
      <c r="D16" s="42"/>
      <c r="E16" s="6"/>
      <c r="F16" s="6"/>
    </row>
    <row r="17" spans="2:6" ht="15.5" x14ac:dyDescent="0.35">
      <c r="B17" s="5"/>
      <c r="C17" s="211"/>
      <c r="D17" s="42"/>
      <c r="E17" s="6"/>
      <c r="F17" s="6"/>
    </row>
    <row r="18" spans="2:6" ht="15.5" x14ac:dyDescent="0.35">
      <c r="B18" s="5"/>
      <c r="C18" s="211"/>
      <c r="D18" s="42"/>
      <c r="E18" s="6"/>
      <c r="F18" s="6"/>
    </row>
    <row r="19" spans="2:6" ht="15.5" x14ac:dyDescent="0.35">
      <c r="B19" s="5"/>
      <c r="C19" s="211"/>
      <c r="D19" s="42"/>
      <c r="E19" s="6"/>
      <c r="F19" s="6"/>
    </row>
    <row r="20" spans="2:6" ht="15.5" x14ac:dyDescent="0.35">
      <c r="B20" s="5"/>
      <c r="C20" s="42"/>
      <c r="D20" s="42"/>
      <c r="E20" s="6"/>
      <c r="F20" s="6"/>
    </row>
    <row r="21" spans="2:6" ht="15.5" x14ac:dyDescent="0.35">
      <c r="B21" s="5"/>
      <c r="C21" s="5"/>
      <c r="D21" s="5"/>
      <c r="E21" s="7"/>
      <c r="F21" s="6"/>
    </row>
    <row r="22" spans="2:6" ht="15.5" x14ac:dyDescent="0.35">
      <c r="B22" s="681" t="s">
        <v>22</v>
      </c>
      <c r="C22" s="681"/>
      <c r="D22" s="681"/>
      <c r="E22" s="6"/>
      <c r="F22" s="6">
        <v>0</v>
      </c>
    </row>
    <row r="23" spans="2:6" ht="15.5" x14ac:dyDescent="0.35">
      <c r="B23" s="5"/>
      <c r="C23" s="5"/>
      <c r="D23" s="5"/>
      <c r="E23" s="6"/>
      <c r="F23" s="6"/>
    </row>
    <row r="24" spans="2:6" ht="15.5" x14ac:dyDescent="0.35">
      <c r="B24" s="682" t="s">
        <v>7</v>
      </c>
      <c r="C24" s="682"/>
      <c r="D24" s="682"/>
      <c r="E24" s="6"/>
      <c r="F24" s="6">
        <f>F7-E10-E11-E12-E13-E14-E15-E16-E17-E18-E19-E20</f>
        <v>107168240</v>
      </c>
    </row>
    <row r="25" spans="2:6" ht="15.5" x14ac:dyDescent="0.35">
      <c r="B25" s="27"/>
      <c r="C25" s="27"/>
      <c r="D25" s="27"/>
      <c r="E25" s="3"/>
      <c r="F25" s="3"/>
    </row>
    <row r="26" spans="2:6" ht="15.5" x14ac:dyDescent="0.35">
      <c r="B26" s="2"/>
      <c r="C26" s="2"/>
      <c r="D26" s="2"/>
      <c r="E26" s="3"/>
      <c r="F26" s="3"/>
    </row>
    <row r="27" spans="2:6" ht="15.5" x14ac:dyDescent="0.35">
      <c r="B27" s="2" t="s">
        <v>11</v>
      </c>
      <c r="C27" s="2"/>
      <c r="D27" s="2"/>
      <c r="E27" s="3" t="s">
        <v>19</v>
      </c>
      <c r="F27" s="3"/>
    </row>
    <row r="28" spans="2:6" ht="15.5" x14ac:dyDescent="0.35">
      <c r="B28" s="2"/>
      <c r="C28" s="2"/>
      <c r="D28" s="2" t="s">
        <v>17</v>
      </c>
      <c r="E28" s="678" t="s">
        <v>18</v>
      </c>
      <c r="F28" s="678"/>
    </row>
    <row r="29" spans="2:6" ht="15.5" x14ac:dyDescent="0.35">
      <c r="B29" s="2"/>
      <c r="C29" s="2"/>
      <c r="D29" s="2"/>
      <c r="E29" s="3"/>
      <c r="F29" s="3"/>
    </row>
    <row r="30" spans="2:6" ht="15.5" x14ac:dyDescent="0.35">
      <c r="B30" s="2" t="s">
        <v>12</v>
      </c>
      <c r="C30" s="2"/>
      <c r="D30" s="2"/>
      <c r="E30" s="3" t="s">
        <v>20</v>
      </c>
      <c r="F30" s="3"/>
    </row>
    <row r="31" spans="2:6" ht="15.5" x14ac:dyDescent="0.35">
      <c r="B31" s="2"/>
      <c r="C31" s="2"/>
      <c r="D31" s="2" t="s">
        <v>17</v>
      </c>
      <c r="E31" s="678" t="s">
        <v>18</v>
      </c>
      <c r="F31" s="678"/>
    </row>
    <row r="32" spans="2:6" ht="15.5" x14ac:dyDescent="0.35">
      <c r="B32" s="2"/>
      <c r="C32" s="2"/>
      <c r="D32" s="2"/>
      <c r="E32" s="3"/>
      <c r="F32" s="3"/>
    </row>
    <row r="33" spans="2:6" ht="15.5" x14ac:dyDescent="0.35">
      <c r="B33" s="2" t="s">
        <v>24</v>
      </c>
      <c r="C33" s="2"/>
      <c r="D33" s="2"/>
      <c r="E33" s="3" t="s">
        <v>25</v>
      </c>
      <c r="F33" s="3"/>
    </row>
    <row r="34" spans="2:6" ht="15.5" x14ac:dyDescent="0.35">
      <c r="B34" s="2"/>
      <c r="C34" s="2"/>
      <c r="D34" s="2" t="s">
        <v>17</v>
      </c>
      <c r="E34" s="678" t="s">
        <v>18</v>
      </c>
      <c r="F34" s="678"/>
    </row>
  </sheetData>
  <mergeCells count="9">
    <mergeCell ref="B2:F2"/>
    <mergeCell ref="E31:F31"/>
    <mergeCell ref="E34:F34"/>
    <mergeCell ref="B3:F3"/>
    <mergeCell ref="B4:F4"/>
    <mergeCell ref="B8:D8"/>
    <mergeCell ref="B22:D22"/>
    <mergeCell ref="B24:D24"/>
    <mergeCell ref="E28:F2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F22" sqref="F22"/>
    </sheetView>
  </sheetViews>
  <sheetFormatPr defaultRowHeight="14.5" x14ac:dyDescent="0.35"/>
  <cols>
    <col min="1" max="1" width="6.54296875" customWidth="1"/>
    <col min="2" max="2" width="12.6328125" customWidth="1"/>
    <col min="3" max="3" width="12.54296875" customWidth="1"/>
    <col min="4" max="4" width="22" customWidth="1"/>
    <col min="5" max="5" width="17.90625" customWidth="1"/>
    <col min="6" max="6" width="15.54296875" customWidth="1"/>
  </cols>
  <sheetData>
    <row r="1" spans="2:6" ht="18.5" x14ac:dyDescent="0.45">
      <c r="B1" s="679" t="s">
        <v>23</v>
      </c>
      <c r="C1" s="679"/>
      <c r="D1" s="679"/>
      <c r="E1" s="679"/>
      <c r="F1" s="679"/>
    </row>
    <row r="2" spans="2:6" ht="18.5" x14ac:dyDescent="0.45">
      <c r="B2" s="679" t="s">
        <v>6</v>
      </c>
      <c r="C2" s="679"/>
      <c r="D2" s="679"/>
      <c r="E2" s="679"/>
      <c r="F2" s="679"/>
    </row>
    <row r="3" spans="2:6" ht="19" thickBot="1" x14ac:dyDescent="0.5">
      <c r="B3" s="680" t="s">
        <v>432</v>
      </c>
      <c r="C3" s="680"/>
      <c r="D3" s="680"/>
      <c r="E3" s="680"/>
      <c r="F3" s="680"/>
    </row>
    <row r="4" spans="2:6" ht="15.5" x14ac:dyDescent="0.35">
      <c r="B4" s="1" t="s">
        <v>433</v>
      </c>
      <c r="C4" s="1"/>
      <c r="D4" s="1"/>
      <c r="E4" s="1"/>
      <c r="F4" s="1"/>
    </row>
    <row r="5" spans="2:6" ht="15.5" x14ac:dyDescent="0.35">
      <c r="B5" s="4"/>
      <c r="C5" s="4"/>
      <c r="D5" s="4"/>
      <c r="E5" s="5"/>
      <c r="F5" s="4" t="s">
        <v>9</v>
      </c>
    </row>
    <row r="6" spans="2:6" ht="15.5" x14ac:dyDescent="0.35">
      <c r="B6" s="5" t="s">
        <v>10</v>
      </c>
      <c r="C6" s="5"/>
      <c r="D6" s="5"/>
      <c r="E6" s="6"/>
      <c r="F6" s="6">
        <v>11359181</v>
      </c>
    </row>
    <row r="7" spans="2:6" ht="15.5" x14ac:dyDescent="0.35">
      <c r="B7" s="681" t="s">
        <v>21</v>
      </c>
      <c r="C7" s="681"/>
      <c r="D7" s="681"/>
      <c r="E7" s="6"/>
      <c r="F7" s="6"/>
    </row>
    <row r="8" spans="2:6" ht="15.5" x14ac:dyDescent="0.35">
      <c r="B8" s="5"/>
      <c r="C8" s="4" t="s">
        <v>8</v>
      </c>
      <c r="D8" s="5"/>
      <c r="E8" s="4" t="s">
        <v>9</v>
      </c>
      <c r="F8" s="6"/>
    </row>
    <row r="9" spans="2:6" ht="15.5" x14ac:dyDescent="0.35">
      <c r="B9" s="41" t="s">
        <v>408</v>
      </c>
      <c r="C9" s="54">
        <v>606</v>
      </c>
      <c r="D9" s="42" t="s">
        <v>422</v>
      </c>
      <c r="E9" s="6">
        <v>3204800</v>
      </c>
      <c r="F9" s="6"/>
    </row>
    <row r="10" spans="2:6" ht="15.5" x14ac:dyDescent="0.35">
      <c r="B10" s="41"/>
      <c r="C10" s="42"/>
      <c r="D10" s="42"/>
      <c r="E10" s="194"/>
      <c r="F10" s="6"/>
    </row>
    <row r="11" spans="2:6" ht="15.5" x14ac:dyDescent="0.35">
      <c r="B11" s="41"/>
      <c r="C11" s="42"/>
      <c r="D11" s="42"/>
      <c r="E11" s="194"/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5"/>
      <c r="C13" s="42"/>
      <c r="D13" s="42"/>
      <c r="E13" s="6"/>
      <c r="F13" s="6"/>
    </row>
    <row r="14" spans="2:6" ht="15.5" x14ac:dyDescent="0.35">
      <c r="B14" s="5"/>
      <c r="C14" s="42"/>
      <c r="D14" s="42"/>
      <c r="E14" s="6"/>
      <c r="F14" s="6"/>
    </row>
    <row r="15" spans="2:6" ht="15.5" x14ac:dyDescent="0.35">
      <c r="B15" s="5"/>
      <c r="C15" s="42"/>
      <c r="D15" s="42"/>
      <c r="E15" s="6"/>
      <c r="F15" s="6"/>
    </row>
    <row r="16" spans="2:6" ht="15.5" x14ac:dyDescent="0.35">
      <c r="B16" s="5"/>
      <c r="C16" s="42"/>
      <c r="D16" s="42"/>
      <c r="E16" s="6"/>
      <c r="F16" s="6"/>
    </row>
    <row r="17" spans="2:6" ht="15.5" x14ac:dyDescent="0.35">
      <c r="B17" s="5"/>
      <c r="C17" s="42"/>
      <c r="D17" s="42"/>
      <c r="E17" s="6"/>
      <c r="F17" s="6"/>
    </row>
    <row r="18" spans="2:6" ht="15.5" x14ac:dyDescent="0.35">
      <c r="B18" s="5"/>
      <c r="C18" s="42"/>
      <c r="D18" s="42"/>
      <c r="E18" s="6"/>
      <c r="F18" s="6"/>
    </row>
    <row r="19" spans="2:6" ht="15.5" x14ac:dyDescent="0.35">
      <c r="B19" s="5"/>
      <c r="C19" s="5"/>
      <c r="D19" s="5"/>
      <c r="E19" s="7"/>
      <c r="F19" s="6"/>
    </row>
    <row r="20" spans="2:6" ht="15.5" x14ac:dyDescent="0.35">
      <c r="B20" s="681" t="s">
        <v>22</v>
      </c>
      <c r="C20" s="681"/>
      <c r="D20" s="681"/>
      <c r="E20" s="6"/>
      <c r="F20" s="6">
        <v>0</v>
      </c>
    </row>
    <row r="21" spans="2:6" ht="15.5" x14ac:dyDescent="0.35">
      <c r="B21" s="5"/>
      <c r="C21" s="5"/>
      <c r="D21" s="5"/>
      <c r="E21" s="6"/>
      <c r="F21" s="6"/>
    </row>
    <row r="22" spans="2:6" ht="15.5" x14ac:dyDescent="0.35">
      <c r="B22" s="682" t="s">
        <v>7</v>
      </c>
      <c r="C22" s="682"/>
      <c r="D22" s="682"/>
      <c r="E22" s="6"/>
      <c r="F22" s="6">
        <f>F6-E9-E10-E11-E12-E13-E14-E15-E16-E17-E18</f>
        <v>8154381</v>
      </c>
    </row>
    <row r="23" spans="2:6" ht="15.5" x14ac:dyDescent="0.35">
      <c r="B23" s="27"/>
      <c r="C23" s="27"/>
      <c r="D23" s="27"/>
      <c r="E23" s="3"/>
      <c r="F23" s="3"/>
    </row>
    <row r="24" spans="2:6" ht="15.5" x14ac:dyDescent="0.35">
      <c r="B24" s="2"/>
      <c r="C24" s="2"/>
      <c r="D24" s="2"/>
      <c r="E24" s="3"/>
      <c r="F24" s="3"/>
    </row>
    <row r="25" spans="2:6" ht="15.5" x14ac:dyDescent="0.35">
      <c r="B25" s="2" t="s">
        <v>11</v>
      </c>
      <c r="C25" s="2"/>
      <c r="D25" s="2"/>
      <c r="E25" s="3" t="s">
        <v>19</v>
      </c>
      <c r="F25" s="3"/>
    </row>
    <row r="26" spans="2:6" ht="15.5" x14ac:dyDescent="0.35">
      <c r="B26" s="2"/>
      <c r="C26" s="2"/>
      <c r="D26" s="2" t="s">
        <v>17</v>
      </c>
      <c r="E26" s="678" t="s">
        <v>18</v>
      </c>
      <c r="F26" s="678"/>
    </row>
    <row r="27" spans="2:6" ht="15.5" x14ac:dyDescent="0.35">
      <c r="B27" s="2"/>
      <c r="C27" s="2"/>
      <c r="D27" s="2"/>
      <c r="E27" s="3"/>
      <c r="F27" s="3"/>
    </row>
    <row r="28" spans="2:6" ht="15.5" x14ac:dyDescent="0.35">
      <c r="B28" s="2" t="s">
        <v>12</v>
      </c>
      <c r="C28" s="2"/>
      <c r="D28" s="2"/>
      <c r="E28" s="3" t="s">
        <v>20</v>
      </c>
      <c r="F28" s="3"/>
    </row>
    <row r="29" spans="2:6" ht="15.5" x14ac:dyDescent="0.35">
      <c r="B29" s="2"/>
      <c r="C29" s="2"/>
      <c r="D29" s="2" t="s">
        <v>17</v>
      </c>
      <c r="E29" s="678" t="s">
        <v>18</v>
      </c>
      <c r="F29" s="678"/>
    </row>
    <row r="30" spans="2:6" ht="15.5" x14ac:dyDescent="0.35">
      <c r="B30" s="2"/>
      <c r="C30" s="2"/>
      <c r="D30" s="2"/>
      <c r="E30" s="3"/>
      <c r="F30" s="3"/>
    </row>
    <row r="31" spans="2:6" ht="15.5" x14ac:dyDescent="0.35">
      <c r="B31" s="2" t="s">
        <v>24</v>
      </c>
      <c r="C31" s="2"/>
      <c r="D31" s="2"/>
      <c r="E31" s="3" t="s">
        <v>25</v>
      </c>
      <c r="F31" s="3"/>
    </row>
    <row r="32" spans="2:6" ht="15.5" x14ac:dyDescent="0.35">
      <c r="B32" s="2"/>
      <c r="C32" s="2"/>
      <c r="D32" s="2" t="s">
        <v>17</v>
      </c>
      <c r="E32" s="678" t="s">
        <v>18</v>
      </c>
      <c r="F32" s="678"/>
    </row>
    <row r="33" spans="2:6" ht="15.5" x14ac:dyDescent="0.35">
      <c r="B33" s="2"/>
      <c r="C33" s="2"/>
      <c r="D33" s="2"/>
      <c r="E33" s="678"/>
      <c r="F33" s="678"/>
    </row>
  </sheetData>
  <mergeCells count="10">
    <mergeCell ref="E33:F33"/>
    <mergeCell ref="B2:F2"/>
    <mergeCell ref="B3:F3"/>
    <mergeCell ref="B7:D7"/>
    <mergeCell ref="E32:F32"/>
    <mergeCell ref="B1:F1"/>
    <mergeCell ref="B20:D20"/>
    <mergeCell ref="B22:D22"/>
    <mergeCell ref="E26:F26"/>
    <mergeCell ref="E29:F2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4" workbookViewId="0">
      <selection activeCell="F23" sqref="F23"/>
    </sheetView>
  </sheetViews>
  <sheetFormatPr defaultRowHeight="14.5" x14ac:dyDescent="0.35"/>
  <cols>
    <col min="1" max="1" width="4.6328125" customWidth="1"/>
    <col min="2" max="2" width="13.36328125" customWidth="1"/>
    <col min="3" max="3" width="12" customWidth="1"/>
    <col min="4" max="4" width="19.08984375" customWidth="1"/>
    <col min="5" max="5" width="14.453125" customWidth="1"/>
    <col min="6" max="6" width="14" customWidth="1"/>
  </cols>
  <sheetData>
    <row r="2" spans="2:6" ht="18.5" x14ac:dyDescent="0.45">
      <c r="B2" s="679" t="s">
        <v>23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434</v>
      </c>
      <c r="C4" s="680"/>
      <c r="D4" s="680"/>
      <c r="E4" s="680"/>
      <c r="F4" s="680"/>
    </row>
    <row r="5" spans="2:6" ht="15.5" x14ac:dyDescent="0.35">
      <c r="B5" s="1" t="s">
        <v>435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5905381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 t="s">
        <v>425</v>
      </c>
      <c r="C10" s="42">
        <v>612</v>
      </c>
      <c r="D10" s="42" t="s">
        <v>414</v>
      </c>
      <c r="E10" s="6">
        <v>3840800</v>
      </c>
      <c r="F10" s="6"/>
    </row>
    <row r="11" spans="2:6" ht="15.5" x14ac:dyDescent="0.35">
      <c r="B11" s="41">
        <v>41280</v>
      </c>
      <c r="C11" s="42">
        <v>318</v>
      </c>
      <c r="D11" s="42" t="s">
        <v>471</v>
      </c>
      <c r="E11" s="194">
        <v>100</v>
      </c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41"/>
      <c r="C13" s="42"/>
      <c r="D13" s="42"/>
      <c r="E13" s="194"/>
      <c r="F13" s="6"/>
    </row>
    <row r="14" spans="2:6" ht="15.5" x14ac:dyDescent="0.35">
      <c r="B14" s="5"/>
      <c r="C14" s="42"/>
      <c r="D14" s="42"/>
      <c r="E14" s="6"/>
      <c r="F14" s="6"/>
    </row>
    <row r="15" spans="2:6" ht="15.5" x14ac:dyDescent="0.35">
      <c r="B15" s="5"/>
      <c r="C15" s="42"/>
      <c r="D15" s="42"/>
      <c r="E15" s="6"/>
      <c r="F15" s="6"/>
    </row>
    <row r="16" spans="2:6" ht="15.5" x14ac:dyDescent="0.35">
      <c r="B16" s="5"/>
      <c r="C16" s="42"/>
      <c r="D16" s="42"/>
      <c r="E16" s="6"/>
      <c r="F16" s="6"/>
    </row>
    <row r="17" spans="2:6" ht="15.5" x14ac:dyDescent="0.35">
      <c r="B17" s="5"/>
      <c r="C17" s="42"/>
      <c r="D17" s="42"/>
      <c r="E17" s="6"/>
      <c r="F17" s="6"/>
    </row>
    <row r="18" spans="2:6" ht="15.5" x14ac:dyDescent="0.35">
      <c r="B18" s="5"/>
      <c r="C18" s="42"/>
      <c r="D18" s="42"/>
      <c r="E18" s="6"/>
      <c r="F18" s="6"/>
    </row>
    <row r="19" spans="2:6" ht="15.5" x14ac:dyDescent="0.35">
      <c r="B19" s="5"/>
      <c r="C19" s="42"/>
      <c r="D19" s="42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F7-E10-E11-E12-E13-E14-E15-E16-E17-E18-E19</f>
        <v>2064481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20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30:F30"/>
    <mergeCell ref="E33:F33"/>
    <mergeCell ref="B2:F2"/>
    <mergeCell ref="B3:F3"/>
    <mergeCell ref="B4:F4"/>
    <mergeCell ref="B8:D8"/>
    <mergeCell ref="B21:D21"/>
    <mergeCell ref="B23:D23"/>
    <mergeCell ref="E27:F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11" workbookViewId="0">
      <selection activeCell="B2" sqref="B2:F34"/>
    </sheetView>
  </sheetViews>
  <sheetFormatPr defaultRowHeight="14.5" x14ac:dyDescent="0.35"/>
  <cols>
    <col min="1" max="1" width="4.54296875" customWidth="1"/>
    <col min="2" max="2" width="12.08984375" customWidth="1"/>
    <col min="3" max="3" width="12" customWidth="1"/>
    <col min="4" max="4" width="19.90625" customWidth="1"/>
    <col min="5" max="5" width="14.54296875" customWidth="1"/>
    <col min="6" max="6" width="14.632812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545</v>
      </c>
      <c r="C4" s="680"/>
      <c r="D4" s="680"/>
      <c r="E4" s="680"/>
      <c r="F4" s="680"/>
    </row>
    <row r="5" spans="2:6" ht="15.5" x14ac:dyDescent="0.35">
      <c r="B5" s="1" t="s">
        <v>544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4475016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5"/>
      <c r="D10" s="46"/>
      <c r="E10" s="63"/>
      <c r="F10" s="6"/>
    </row>
    <row r="11" spans="2:6" ht="15.5" x14ac:dyDescent="0.35">
      <c r="B11" s="41"/>
      <c r="C11" s="42"/>
      <c r="D11" s="24"/>
      <c r="E11" s="15"/>
      <c r="F11" s="6"/>
    </row>
    <row r="12" spans="2:6" ht="15.5" x14ac:dyDescent="0.35">
      <c r="B12" s="41"/>
      <c r="C12" s="42"/>
      <c r="D12" s="22"/>
      <c r="E12" s="9"/>
      <c r="F12" s="6"/>
    </row>
    <row r="13" spans="2:6" ht="15.5" x14ac:dyDescent="0.35">
      <c r="B13" s="264"/>
      <c r="C13" s="5"/>
      <c r="D13" s="5"/>
      <c r="E13" s="6"/>
      <c r="F13" s="6"/>
    </row>
    <row r="14" spans="2:6" ht="15.5" x14ac:dyDescent="0.35">
      <c r="B14" s="264"/>
      <c r="C14" s="5"/>
      <c r="D14" s="5"/>
      <c r="E14" s="6"/>
      <c r="F14" s="6"/>
    </row>
    <row r="15" spans="2:6" ht="15.5" x14ac:dyDescent="0.35">
      <c r="B15" s="264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4475016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20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11" workbookViewId="0">
      <selection activeCell="B1" sqref="B1:F34"/>
    </sheetView>
  </sheetViews>
  <sheetFormatPr defaultRowHeight="14.5" x14ac:dyDescent="0.35"/>
  <cols>
    <col min="1" max="1" width="5" customWidth="1"/>
    <col min="2" max="2" width="10.6328125" customWidth="1"/>
    <col min="3" max="3" width="11.6328125" customWidth="1"/>
    <col min="4" max="4" width="22.90625" customWidth="1"/>
    <col min="5" max="5" width="14.08984375" customWidth="1"/>
    <col min="6" max="6" width="14.3632812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546</v>
      </c>
      <c r="C4" s="680"/>
      <c r="D4" s="680"/>
      <c r="E4" s="680"/>
      <c r="F4" s="680"/>
    </row>
    <row r="5" spans="2:6" ht="15.5" x14ac:dyDescent="0.35">
      <c r="B5" s="1" t="s">
        <v>547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4461816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5"/>
      <c r="D10" s="46"/>
      <c r="E10" s="63"/>
      <c r="F10" s="6"/>
    </row>
    <row r="11" spans="2:6" ht="15.5" x14ac:dyDescent="0.35">
      <c r="B11" s="41"/>
      <c r="C11" s="42"/>
      <c r="D11" s="24"/>
      <c r="E11" s="15"/>
      <c r="F11" s="6"/>
    </row>
    <row r="12" spans="2:6" ht="15.5" x14ac:dyDescent="0.35">
      <c r="B12" s="41"/>
      <c r="C12" s="42"/>
      <c r="D12" s="22"/>
      <c r="E12" s="9"/>
      <c r="F12" s="6"/>
    </row>
    <row r="13" spans="2:6" ht="15.5" x14ac:dyDescent="0.35">
      <c r="B13" s="5"/>
      <c r="C13" s="5"/>
      <c r="D13" s="5"/>
      <c r="E13" s="6"/>
      <c r="F13" s="6"/>
    </row>
    <row r="14" spans="2:6" ht="15.5" x14ac:dyDescent="0.35">
      <c r="B14" s="5"/>
      <c r="C14" s="5"/>
      <c r="D14" s="5"/>
      <c r="E14" s="6"/>
      <c r="F14" s="6"/>
    </row>
    <row r="15" spans="2:6" ht="15.5" x14ac:dyDescent="0.35">
      <c r="B15" s="5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4461816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20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opLeftCell="A13" workbookViewId="0">
      <selection activeCell="B2" sqref="B2:F34"/>
    </sheetView>
  </sheetViews>
  <sheetFormatPr defaultRowHeight="14.5" x14ac:dyDescent="0.35"/>
  <cols>
    <col min="1" max="1" width="4.453125" customWidth="1"/>
    <col min="2" max="2" width="13.08984375" customWidth="1"/>
    <col min="3" max="3" width="11.90625" customWidth="1"/>
    <col min="4" max="4" width="21.6328125" customWidth="1"/>
    <col min="5" max="5" width="14" customWidth="1"/>
    <col min="6" max="6" width="15" customWidth="1"/>
    <col min="8" max="8" width="15.6328125" customWidth="1"/>
  </cols>
  <sheetData>
    <row r="2" spans="2:8" ht="18.5" x14ac:dyDescent="0.45">
      <c r="B2" s="679" t="s">
        <v>519</v>
      </c>
      <c r="C2" s="679"/>
      <c r="D2" s="679"/>
      <c r="E2" s="679"/>
      <c r="F2" s="679"/>
    </row>
    <row r="3" spans="2:8" ht="18.5" x14ac:dyDescent="0.45">
      <c r="B3" s="679" t="s">
        <v>6</v>
      </c>
      <c r="C3" s="679"/>
      <c r="D3" s="679"/>
      <c r="E3" s="679"/>
      <c r="F3" s="679"/>
    </row>
    <row r="4" spans="2:8" ht="19" thickBot="1" x14ac:dyDescent="0.5">
      <c r="B4" s="680" t="s">
        <v>550</v>
      </c>
      <c r="C4" s="680"/>
      <c r="D4" s="680"/>
      <c r="E4" s="680"/>
      <c r="F4" s="680"/>
    </row>
    <row r="5" spans="2:8" ht="15.5" x14ac:dyDescent="0.35">
      <c r="B5" s="1" t="s">
        <v>288</v>
      </c>
      <c r="C5" s="1"/>
      <c r="D5" s="1"/>
      <c r="E5" s="1"/>
      <c r="F5" s="1"/>
    </row>
    <row r="6" spans="2:8" ht="15.5" x14ac:dyDescent="0.35">
      <c r="B6" s="4"/>
      <c r="C6" s="4"/>
      <c r="D6" s="4"/>
      <c r="E6" s="5"/>
      <c r="F6" s="4" t="s">
        <v>9</v>
      </c>
    </row>
    <row r="7" spans="2:8" ht="15.5" x14ac:dyDescent="0.35">
      <c r="B7" s="5" t="s">
        <v>10</v>
      </c>
      <c r="C7" s="5"/>
      <c r="D7" s="5"/>
      <c r="E7" s="6"/>
      <c r="F7" s="6">
        <v>4450816</v>
      </c>
    </row>
    <row r="8" spans="2:8" ht="15.5" x14ac:dyDescent="0.35">
      <c r="B8" s="681" t="s">
        <v>21</v>
      </c>
      <c r="C8" s="681"/>
      <c r="D8" s="681"/>
      <c r="E8" s="6"/>
      <c r="F8" s="6"/>
    </row>
    <row r="9" spans="2:8" ht="15.5" x14ac:dyDescent="0.35">
      <c r="B9" s="5"/>
      <c r="C9" s="4" t="s">
        <v>8</v>
      </c>
      <c r="D9" s="5"/>
      <c r="E9" s="4" t="s">
        <v>9</v>
      </c>
      <c r="F9" s="6"/>
    </row>
    <row r="10" spans="2:8" ht="15.5" x14ac:dyDescent="0.35">
      <c r="B10" s="41"/>
      <c r="C10" s="5"/>
      <c r="D10" s="46"/>
      <c r="E10" s="194"/>
      <c r="F10" s="6"/>
    </row>
    <row r="11" spans="2:8" ht="15.5" x14ac:dyDescent="0.35">
      <c r="B11" s="41"/>
      <c r="C11" s="42"/>
      <c r="D11" s="24"/>
      <c r="E11" s="194"/>
      <c r="F11" s="6"/>
    </row>
    <row r="12" spans="2:8" ht="15.5" x14ac:dyDescent="0.35">
      <c r="B12" s="41"/>
      <c r="C12" s="42"/>
      <c r="D12" s="22"/>
      <c r="E12" s="194"/>
      <c r="F12" s="6"/>
    </row>
    <row r="13" spans="2:8" ht="15.5" x14ac:dyDescent="0.35">
      <c r="B13" s="41"/>
      <c r="C13" s="5"/>
      <c r="D13" s="5"/>
      <c r="E13" s="194"/>
      <c r="F13" s="6"/>
    </row>
    <row r="14" spans="2:8" ht="15.5" x14ac:dyDescent="0.35">
      <c r="B14" s="41"/>
      <c r="C14" s="5"/>
      <c r="D14" s="5"/>
      <c r="E14" s="194"/>
      <c r="F14" s="6"/>
    </row>
    <row r="15" spans="2:8" ht="15.5" x14ac:dyDescent="0.35">
      <c r="B15" s="264"/>
      <c r="C15" s="5"/>
      <c r="D15" s="5"/>
      <c r="E15" s="6"/>
      <c r="F15" s="6"/>
    </row>
    <row r="16" spans="2:8" ht="15.5" x14ac:dyDescent="0.35">
      <c r="B16" s="5"/>
      <c r="C16" s="5"/>
      <c r="D16" s="5"/>
      <c r="E16" s="6"/>
      <c r="F16" s="6"/>
      <c r="H16" s="65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4450816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551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opLeftCell="A13" workbookViewId="0">
      <selection activeCell="B2" sqref="B2:F34"/>
    </sheetView>
  </sheetViews>
  <sheetFormatPr defaultRowHeight="14.5" x14ac:dyDescent="0.35"/>
  <cols>
    <col min="1" max="1" width="4" customWidth="1"/>
    <col min="2" max="2" width="12.54296875" customWidth="1"/>
    <col min="3" max="3" width="11.36328125" customWidth="1"/>
    <col min="4" max="4" width="15.453125" customWidth="1"/>
    <col min="5" max="5" width="15" customWidth="1"/>
    <col min="6" max="6" width="15.453125" customWidth="1"/>
    <col min="8" max="8" width="13.54296875" customWidth="1"/>
  </cols>
  <sheetData>
    <row r="2" spans="2:8" ht="18.5" x14ac:dyDescent="0.45">
      <c r="B2" s="679" t="s">
        <v>519</v>
      </c>
      <c r="C2" s="679"/>
      <c r="D2" s="679"/>
      <c r="E2" s="679"/>
      <c r="F2" s="679"/>
    </row>
    <row r="3" spans="2:8" ht="18.5" x14ac:dyDescent="0.45">
      <c r="B3" s="679" t="s">
        <v>6</v>
      </c>
      <c r="C3" s="679"/>
      <c r="D3" s="679"/>
      <c r="E3" s="679"/>
      <c r="F3" s="679"/>
    </row>
    <row r="4" spans="2:8" ht="19" thickBot="1" x14ac:dyDescent="0.5">
      <c r="B4" s="680" t="s">
        <v>552</v>
      </c>
      <c r="C4" s="680"/>
      <c r="D4" s="680"/>
      <c r="E4" s="680"/>
      <c r="F4" s="680"/>
    </row>
    <row r="5" spans="2:8" ht="15.5" x14ac:dyDescent="0.35">
      <c r="B5" s="1" t="s">
        <v>553</v>
      </c>
      <c r="C5" s="1"/>
      <c r="D5" s="1"/>
      <c r="E5" s="1"/>
      <c r="F5" s="1"/>
    </row>
    <row r="6" spans="2:8" ht="15.5" x14ac:dyDescent="0.35">
      <c r="B6" s="4"/>
      <c r="C6" s="4"/>
      <c r="D6" s="4"/>
      <c r="E6" s="5"/>
      <c r="F6" s="4" t="s">
        <v>9</v>
      </c>
    </row>
    <row r="7" spans="2:8" ht="15.5" x14ac:dyDescent="0.35">
      <c r="B7" s="5" t="s">
        <v>10</v>
      </c>
      <c r="C7" s="5"/>
      <c r="D7" s="5"/>
      <c r="E7" s="6"/>
      <c r="F7" s="6">
        <v>4687616</v>
      </c>
    </row>
    <row r="8" spans="2:8" ht="15.5" x14ac:dyDescent="0.35">
      <c r="B8" s="681" t="s">
        <v>21</v>
      </c>
      <c r="C8" s="681"/>
      <c r="D8" s="681"/>
      <c r="E8" s="6"/>
      <c r="F8" s="6"/>
    </row>
    <row r="9" spans="2:8" ht="15.5" x14ac:dyDescent="0.35">
      <c r="B9" s="5"/>
      <c r="C9" s="4" t="s">
        <v>8</v>
      </c>
      <c r="D9" s="5"/>
      <c r="E9" s="4" t="s">
        <v>9</v>
      </c>
      <c r="F9" s="6"/>
    </row>
    <row r="10" spans="2:8" ht="15.5" x14ac:dyDescent="0.35">
      <c r="B10" s="41"/>
      <c r="C10" s="5"/>
      <c r="D10" s="46"/>
      <c r="E10" s="194"/>
      <c r="F10" s="6"/>
    </row>
    <row r="11" spans="2:8" ht="15.5" x14ac:dyDescent="0.35">
      <c r="B11" s="41"/>
      <c r="C11" s="42"/>
      <c r="D11" s="24"/>
      <c r="E11" s="194"/>
      <c r="F11" s="6"/>
    </row>
    <row r="12" spans="2:8" ht="15.5" x14ac:dyDescent="0.35">
      <c r="B12" s="41"/>
      <c r="C12" s="42"/>
      <c r="D12" s="22"/>
      <c r="E12" s="194"/>
      <c r="F12" s="6"/>
      <c r="H12" s="65"/>
    </row>
    <row r="13" spans="2:8" ht="15.5" x14ac:dyDescent="0.35">
      <c r="B13" s="41"/>
      <c r="C13" s="5"/>
      <c r="D13" s="5"/>
      <c r="E13" s="194"/>
      <c r="F13" s="6"/>
    </row>
    <row r="14" spans="2:8" ht="15.5" x14ac:dyDescent="0.35">
      <c r="B14" s="41"/>
      <c r="C14" s="5"/>
      <c r="D14" s="5"/>
      <c r="E14" s="194"/>
      <c r="F14" s="6"/>
    </row>
    <row r="15" spans="2:8" ht="15.5" x14ac:dyDescent="0.35">
      <c r="B15" s="264"/>
      <c r="C15" s="5"/>
      <c r="D15" s="5"/>
      <c r="E15" s="6"/>
      <c r="F15" s="6"/>
    </row>
    <row r="16" spans="2:8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4687616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551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B7" sqref="B7"/>
    </sheetView>
  </sheetViews>
  <sheetFormatPr defaultRowHeight="14.5" x14ac:dyDescent="0.35"/>
  <cols>
    <col min="1" max="1" width="2.6328125" customWidth="1"/>
    <col min="2" max="2" width="55.08984375" customWidth="1"/>
    <col min="3" max="3" width="14" customWidth="1"/>
    <col min="4" max="4" width="15.08984375" customWidth="1"/>
  </cols>
  <sheetData>
    <row r="1" spans="2:4" ht="19" thickBot="1" x14ac:dyDescent="0.5">
      <c r="B1" s="671" t="s">
        <v>571</v>
      </c>
      <c r="C1" s="671"/>
      <c r="D1" s="671"/>
    </row>
    <row r="3" spans="2:4" ht="31.5" customHeight="1" thickBot="1" x14ac:dyDescent="0.4">
      <c r="B3" s="667" t="s">
        <v>572</v>
      </c>
      <c r="C3" s="668"/>
      <c r="D3" s="672"/>
    </row>
    <row r="4" spans="2:4" ht="15" thickTop="1" x14ac:dyDescent="0.35">
      <c r="B4" s="127" t="s">
        <v>60</v>
      </c>
      <c r="C4" s="128" t="s">
        <v>52</v>
      </c>
      <c r="D4" s="127" t="s">
        <v>52</v>
      </c>
    </row>
    <row r="5" spans="2:4" x14ac:dyDescent="0.35">
      <c r="B5" s="42" t="s">
        <v>61</v>
      </c>
      <c r="C5" s="231">
        <v>4469016</v>
      </c>
      <c r="D5" s="127"/>
    </row>
    <row r="6" spans="2:4" x14ac:dyDescent="0.35">
      <c r="B6" s="22" t="s">
        <v>574</v>
      </c>
      <c r="C6" s="232">
        <v>968000</v>
      </c>
      <c r="D6" s="22"/>
    </row>
    <row r="7" spans="2:4" x14ac:dyDescent="0.35">
      <c r="B7" s="22" t="s">
        <v>568</v>
      </c>
      <c r="C7" s="232">
        <v>50000</v>
      </c>
      <c r="D7" s="22"/>
    </row>
    <row r="8" spans="2:4" x14ac:dyDescent="0.35">
      <c r="B8" s="22" t="s">
        <v>569</v>
      </c>
      <c r="C8" s="232">
        <v>250000</v>
      </c>
      <c r="D8" s="22"/>
    </row>
    <row r="9" spans="2:4" x14ac:dyDescent="0.35">
      <c r="B9" s="22" t="s">
        <v>573</v>
      </c>
      <c r="C9" s="232">
        <v>20000000</v>
      </c>
      <c r="D9" s="22"/>
    </row>
    <row r="10" spans="2:4" x14ac:dyDescent="0.35">
      <c r="B10" s="22" t="s">
        <v>558</v>
      </c>
      <c r="C10" s="232">
        <v>50000</v>
      </c>
      <c r="D10" s="22"/>
    </row>
    <row r="11" spans="2:4" x14ac:dyDescent="0.35">
      <c r="B11" s="127" t="s">
        <v>90</v>
      </c>
      <c r="C11" s="126"/>
      <c r="D11" s="129">
        <f>C10+C9+C8+C7+C6+C5</f>
        <v>25787016</v>
      </c>
    </row>
    <row r="12" spans="2:4" x14ac:dyDescent="0.35">
      <c r="B12" s="127"/>
      <c r="C12" s="126"/>
      <c r="D12" s="22"/>
    </row>
    <row r="13" spans="2:4" x14ac:dyDescent="0.35">
      <c r="B13" s="130" t="s">
        <v>65</v>
      </c>
      <c r="C13" s="131"/>
      <c r="D13" s="132"/>
    </row>
    <row r="14" spans="2:4" x14ac:dyDescent="0.35">
      <c r="B14" s="133" t="s">
        <v>53</v>
      </c>
      <c r="C14" s="131"/>
      <c r="D14" s="132"/>
    </row>
    <row r="15" spans="2:4" ht="29" x14ac:dyDescent="0.35">
      <c r="B15" s="163" t="s">
        <v>566</v>
      </c>
      <c r="C15" s="132">
        <v>500000</v>
      </c>
      <c r="D15" s="132"/>
    </row>
    <row r="16" spans="2:4" x14ac:dyDescent="0.35">
      <c r="B16" s="164" t="s">
        <v>565</v>
      </c>
      <c r="C16" s="132">
        <v>268000</v>
      </c>
      <c r="D16" s="132"/>
    </row>
    <row r="17" spans="2:5" ht="29" x14ac:dyDescent="0.35">
      <c r="B17" s="161" t="s">
        <v>567</v>
      </c>
      <c r="C17" s="132">
        <v>200000</v>
      </c>
      <c r="D17" s="132"/>
    </row>
    <row r="18" spans="2:5" ht="29" x14ac:dyDescent="0.35">
      <c r="B18" s="162" t="s">
        <v>570</v>
      </c>
      <c r="C18" s="132">
        <v>20106000</v>
      </c>
      <c r="D18" s="132"/>
    </row>
    <row r="19" spans="2:5" x14ac:dyDescent="0.35">
      <c r="B19" s="161" t="s">
        <v>39</v>
      </c>
      <c r="C19" s="132">
        <v>143000</v>
      </c>
      <c r="D19" s="132"/>
    </row>
    <row r="20" spans="2:5" x14ac:dyDescent="0.35">
      <c r="B20" s="69" t="s">
        <v>91</v>
      </c>
      <c r="C20" s="22"/>
      <c r="D20" s="134">
        <f>C19+C18+C17+C16+C15</f>
        <v>21217000</v>
      </c>
    </row>
    <row r="21" spans="2:5" x14ac:dyDescent="0.35">
      <c r="B21" s="69" t="s">
        <v>92</v>
      </c>
      <c r="C21" s="58"/>
      <c r="D21" s="81">
        <f>D11-D20</f>
        <v>4570016</v>
      </c>
    </row>
    <row r="24" spans="2:5" ht="15.5" x14ac:dyDescent="0.35">
      <c r="B24" s="2" t="s">
        <v>11</v>
      </c>
      <c r="C24" s="3" t="s">
        <v>19</v>
      </c>
      <c r="D24" s="3"/>
      <c r="E24" s="3"/>
    </row>
    <row r="25" spans="2:5" ht="15.5" x14ac:dyDescent="0.35">
      <c r="B25" s="270" t="s">
        <v>17</v>
      </c>
      <c r="C25" s="269" t="s">
        <v>18</v>
      </c>
      <c r="D25" s="269"/>
      <c r="E25" s="269"/>
    </row>
    <row r="26" spans="2:5" ht="15.5" x14ac:dyDescent="0.35">
      <c r="B26" s="2"/>
      <c r="C26" s="3"/>
      <c r="D26" s="3"/>
      <c r="E26" s="3"/>
    </row>
    <row r="27" spans="2:5" ht="15.5" x14ac:dyDescent="0.35">
      <c r="B27" s="2" t="s">
        <v>12</v>
      </c>
      <c r="C27" s="3" t="s">
        <v>20</v>
      </c>
      <c r="D27" s="3"/>
      <c r="E27" s="3"/>
    </row>
    <row r="28" spans="2:5" ht="15.5" x14ac:dyDescent="0.35">
      <c r="B28" s="89" t="s">
        <v>17</v>
      </c>
      <c r="C28" s="269" t="s">
        <v>18</v>
      </c>
      <c r="D28" s="269"/>
      <c r="E28" s="269"/>
    </row>
  </sheetData>
  <mergeCells count="2">
    <mergeCell ref="B1:D1"/>
    <mergeCell ref="B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opLeftCell="A11" workbookViewId="0">
      <selection activeCell="B2" sqref="B2:F34"/>
    </sheetView>
  </sheetViews>
  <sheetFormatPr defaultRowHeight="14.5" x14ac:dyDescent="0.35"/>
  <cols>
    <col min="1" max="1" width="4.36328125" customWidth="1"/>
    <col min="2" max="2" width="13.36328125" customWidth="1"/>
    <col min="3" max="3" width="11.90625" customWidth="1"/>
    <col min="4" max="4" width="17.90625" customWidth="1"/>
    <col min="5" max="5" width="14.6328125" customWidth="1"/>
    <col min="6" max="6" width="15.08984375" customWidth="1"/>
    <col min="8" max="8" width="15.45312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555</v>
      </c>
      <c r="C4" s="680"/>
      <c r="D4" s="680"/>
      <c r="E4" s="680"/>
      <c r="F4" s="680"/>
    </row>
    <row r="5" spans="2:6" ht="15.5" x14ac:dyDescent="0.35">
      <c r="B5" s="1" t="s">
        <v>554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4568416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42"/>
      <c r="D10" s="42"/>
      <c r="E10" s="194"/>
      <c r="F10" s="6"/>
    </row>
    <row r="11" spans="2:6" ht="15.5" x14ac:dyDescent="0.35">
      <c r="B11" s="41"/>
      <c r="C11" s="42"/>
      <c r="D11" s="24"/>
      <c r="E11" s="194"/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41"/>
      <c r="C13" s="42"/>
      <c r="D13" s="42"/>
      <c r="E13" s="194"/>
      <c r="F13" s="6"/>
    </row>
    <row r="14" spans="2:6" ht="15.5" x14ac:dyDescent="0.35">
      <c r="B14" s="41"/>
      <c r="C14" s="5"/>
      <c r="D14" s="5"/>
      <c r="E14" s="194"/>
      <c r="F14" s="6"/>
    </row>
    <row r="15" spans="2:6" ht="15.5" x14ac:dyDescent="0.35">
      <c r="B15" s="264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8" ht="15.5" x14ac:dyDescent="0.35">
      <c r="B17" s="5"/>
      <c r="C17" s="5"/>
      <c r="D17" s="5"/>
      <c r="E17" s="6"/>
      <c r="F17" s="6"/>
    </row>
    <row r="18" spans="2:8" ht="15.5" x14ac:dyDescent="0.35">
      <c r="B18" s="5"/>
      <c r="C18" s="5"/>
      <c r="D18" s="5"/>
      <c r="E18" s="6"/>
      <c r="F18" s="6"/>
    </row>
    <row r="19" spans="2:8" ht="15.5" x14ac:dyDescent="0.35">
      <c r="B19" s="5"/>
      <c r="C19" s="5"/>
      <c r="D19" s="5"/>
      <c r="E19" s="6"/>
      <c r="F19" s="6"/>
    </row>
    <row r="20" spans="2:8" ht="15.5" x14ac:dyDescent="0.35">
      <c r="B20" s="5"/>
      <c r="C20" s="5"/>
      <c r="D20" s="5"/>
      <c r="E20" s="7"/>
      <c r="F20" s="6"/>
    </row>
    <row r="21" spans="2:8" ht="15.5" x14ac:dyDescent="0.35">
      <c r="B21" s="681" t="s">
        <v>22</v>
      </c>
      <c r="C21" s="681"/>
      <c r="D21" s="681"/>
      <c r="E21" s="6"/>
      <c r="F21" s="6">
        <v>0</v>
      </c>
    </row>
    <row r="22" spans="2:8" ht="15.5" x14ac:dyDescent="0.35">
      <c r="B22" s="5"/>
      <c r="C22" s="5"/>
      <c r="D22" s="5"/>
      <c r="E22" s="6"/>
      <c r="F22" s="6"/>
    </row>
    <row r="23" spans="2:8" ht="15.5" x14ac:dyDescent="0.35">
      <c r="B23" s="682" t="s">
        <v>7</v>
      </c>
      <c r="C23" s="682"/>
      <c r="D23" s="682"/>
      <c r="E23" s="6"/>
      <c r="F23" s="6">
        <f>F7-E11-E12-E10-E13-E14-E15</f>
        <v>4568416</v>
      </c>
      <c r="H23" s="65"/>
    </row>
    <row r="24" spans="2:8" ht="15.5" x14ac:dyDescent="0.35">
      <c r="B24" s="27"/>
      <c r="C24" s="27"/>
      <c r="D24" s="27"/>
      <c r="E24" s="3"/>
      <c r="F24" s="3"/>
    </row>
    <row r="25" spans="2:8" ht="15.5" x14ac:dyDescent="0.35">
      <c r="B25" s="2"/>
      <c r="C25" s="2"/>
      <c r="D25" s="2"/>
      <c r="E25" s="3"/>
      <c r="F25" s="3"/>
    </row>
    <row r="26" spans="2:8" ht="15.5" x14ac:dyDescent="0.35">
      <c r="B26" s="2" t="s">
        <v>11</v>
      </c>
      <c r="C26" s="2"/>
      <c r="D26" s="2"/>
      <c r="E26" s="3" t="s">
        <v>19</v>
      </c>
      <c r="F26" s="3"/>
    </row>
    <row r="27" spans="2:8" ht="15.5" x14ac:dyDescent="0.35">
      <c r="B27" s="2"/>
      <c r="C27" s="2"/>
      <c r="D27" s="2" t="s">
        <v>17</v>
      </c>
      <c r="E27" s="678" t="s">
        <v>18</v>
      </c>
      <c r="F27" s="678"/>
    </row>
    <row r="28" spans="2:8" ht="15.5" x14ac:dyDescent="0.35">
      <c r="B28" s="2"/>
      <c r="C28" s="2"/>
      <c r="D28" s="2"/>
      <c r="E28" s="3"/>
      <c r="F28" s="3"/>
    </row>
    <row r="29" spans="2:8" ht="15.5" x14ac:dyDescent="0.35">
      <c r="B29" s="2" t="s">
        <v>12</v>
      </c>
      <c r="C29" s="2"/>
      <c r="D29" s="2"/>
      <c r="E29" s="3" t="s">
        <v>551</v>
      </c>
      <c r="F29" s="3"/>
    </row>
    <row r="30" spans="2:8" ht="15.5" x14ac:dyDescent="0.35">
      <c r="B30" s="2"/>
      <c r="C30" s="2"/>
      <c r="D30" s="2" t="s">
        <v>17</v>
      </c>
      <c r="E30" s="678" t="s">
        <v>18</v>
      </c>
      <c r="F30" s="678"/>
    </row>
    <row r="31" spans="2:8" ht="15.5" x14ac:dyDescent="0.35">
      <c r="B31" s="2"/>
      <c r="C31" s="2"/>
      <c r="D31" s="2"/>
      <c r="E31" s="3"/>
      <c r="F31" s="3"/>
    </row>
    <row r="32" spans="2:8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opLeftCell="A14" workbookViewId="0">
      <selection activeCell="B2" sqref="B2:F34"/>
    </sheetView>
  </sheetViews>
  <sheetFormatPr defaultRowHeight="14.5" x14ac:dyDescent="0.35"/>
  <cols>
    <col min="1" max="1" width="2.6328125" customWidth="1"/>
    <col min="2" max="2" width="12.453125" customWidth="1"/>
    <col min="3" max="3" width="11.90625" customWidth="1"/>
    <col min="4" max="4" width="24.6328125" customWidth="1"/>
    <col min="5" max="5" width="14.36328125" customWidth="1"/>
    <col min="6" max="6" width="15.453125" customWidth="1"/>
    <col min="8" max="8" width="15.90625" customWidth="1"/>
    <col min="9" max="9" width="16.36328125" bestFit="1" customWidth="1"/>
  </cols>
  <sheetData>
    <row r="2" spans="2:9" ht="18.5" x14ac:dyDescent="0.45">
      <c r="B2" s="679" t="s">
        <v>519</v>
      </c>
      <c r="C2" s="679"/>
      <c r="D2" s="679"/>
      <c r="E2" s="679"/>
      <c r="F2" s="679"/>
    </row>
    <row r="3" spans="2:9" ht="18.5" x14ac:dyDescent="0.45">
      <c r="B3" s="679" t="s">
        <v>6</v>
      </c>
      <c r="C3" s="679"/>
      <c r="D3" s="679"/>
      <c r="E3" s="679"/>
      <c r="F3" s="679"/>
    </row>
    <row r="4" spans="2:9" ht="19" thickBot="1" x14ac:dyDescent="0.5">
      <c r="B4" s="680" t="s">
        <v>556</v>
      </c>
      <c r="C4" s="680"/>
      <c r="D4" s="680"/>
      <c r="E4" s="680"/>
      <c r="F4" s="680"/>
    </row>
    <row r="5" spans="2:9" ht="15.5" x14ac:dyDescent="0.35">
      <c r="B5" s="1" t="s">
        <v>557</v>
      </c>
      <c r="C5" s="1"/>
      <c r="D5" s="1"/>
      <c r="E5" s="1"/>
      <c r="F5" s="1"/>
    </row>
    <row r="6" spans="2:9" ht="15.5" x14ac:dyDescent="0.35">
      <c r="B6" s="4"/>
      <c r="C6" s="4"/>
      <c r="D6" s="4"/>
      <c r="E6" s="5"/>
      <c r="F6" s="4" t="s">
        <v>9</v>
      </c>
    </row>
    <row r="7" spans="2:9" ht="15.5" x14ac:dyDescent="0.35">
      <c r="B7" s="5" t="s">
        <v>10</v>
      </c>
      <c r="C7" s="5"/>
      <c r="D7" s="5"/>
      <c r="E7" s="6"/>
      <c r="F7" s="6">
        <v>4555216</v>
      </c>
    </row>
    <row r="8" spans="2:9" ht="15.5" x14ac:dyDescent="0.35">
      <c r="B8" s="681" t="s">
        <v>21</v>
      </c>
      <c r="C8" s="681"/>
      <c r="D8" s="681"/>
      <c r="E8" s="6"/>
      <c r="F8" s="6"/>
    </row>
    <row r="9" spans="2:9" ht="15.5" x14ac:dyDescent="0.35">
      <c r="B9" s="5"/>
      <c r="C9" s="4" t="s">
        <v>8</v>
      </c>
      <c r="D9" s="5"/>
      <c r="E9" s="4" t="s">
        <v>9</v>
      </c>
      <c r="F9" s="6"/>
    </row>
    <row r="10" spans="2:9" ht="15.5" x14ac:dyDescent="0.35">
      <c r="B10" s="41"/>
      <c r="C10" s="42"/>
      <c r="D10" s="42"/>
      <c r="E10" s="194"/>
      <c r="F10" s="6"/>
    </row>
    <row r="11" spans="2:9" ht="15.5" x14ac:dyDescent="0.35">
      <c r="B11" s="41"/>
      <c r="C11" s="42"/>
      <c r="D11" s="24"/>
      <c r="E11" s="194"/>
      <c r="F11" s="6"/>
      <c r="I11" s="65"/>
    </row>
    <row r="12" spans="2:9" ht="15.5" x14ac:dyDescent="0.35">
      <c r="B12" s="41"/>
      <c r="C12" s="42"/>
      <c r="D12" s="42"/>
      <c r="E12" s="194"/>
      <c r="F12" s="6"/>
    </row>
    <row r="13" spans="2:9" ht="15.5" x14ac:dyDescent="0.35">
      <c r="B13" s="41"/>
      <c r="C13" s="42"/>
      <c r="D13" s="42"/>
      <c r="E13" s="194"/>
      <c r="F13" s="6"/>
      <c r="I13" s="65"/>
    </row>
    <row r="14" spans="2:9" ht="15.5" x14ac:dyDescent="0.35">
      <c r="B14" s="41"/>
      <c r="C14" s="5"/>
      <c r="D14" s="5"/>
      <c r="E14" s="194"/>
      <c r="F14" s="6"/>
    </row>
    <row r="15" spans="2:9" ht="15.5" x14ac:dyDescent="0.35">
      <c r="B15" s="264"/>
      <c r="C15" s="5"/>
      <c r="D15" s="5"/>
      <c r="E15" s="6"/>
      <c r="F15" s="6"/>
    </row>
    <row r="16" spans="2:9" ht="15.5" x14ac:dyDescent="0.35">
      <c r="B16" s="5"/>
      <c r="C16" s="5"/>
      <c r="D16" s="5"/>
      <c r="E16" s="6"/>
      <c r="F16" s="6"/>
    </row>
    <row r="17" spans="2:8" ht="15.5" x14ac:dyDescent="0.35">
      <c r="B17" s="5"/>
      <c r="C17" s="5"/>
      <c r="D17" s="5"/>
      <c r="E17" s="6"/>
      <c r="F17" s="6"/>
    </row>
    <row r="18" spans="2:8" ht="15.5" x14ac:dyDescent="0.35">
      <c r="B18" s="5"/>
      <c r="C18" s="5"/>
      <c r="D18" s="5"/>
      <c r="E18" s="6"/>
      <c r="F18" s="6"/>
    </row>
    <row r="19" spans="2:8" ht="15.5" x14ac:dyDescent="0.35">
      <c r="B19" s="5"/>
      <c r="C19" s="5"/>
      <c r="D19" s="5"/>
      <c r="E19" s="6"/>
      <c r="F19" s="6"/>
    </row>
    <row r="20" spans="2:8" ht="15.5" x14ac:dyDescent="0.35">
      <c r="B20" s="5"/>
      <c r="C20" s="5"/>
      <c r="D20" s="5"/>
      <c r="E20" s="7"/>
      <c r="F20" s="6"/>
    </row>
    <row r="21" spans="2:8" ht="15.5" x14ac:dyDescent="0.35">
      <c r="B21" s="681" t="s">
        <v>22</v>
      </c>
      <c r="C21" s="681"/>
      <c r="D21" s="681"/>
      <c r="E21" s="6"/>
      <c r="F21" s="6">
        <v>0</v>
      </c>
    </row>
    <row r="22" spans="2:8" ht="15.5" x14ac:dyDescent="0.35">
      <c r="B22" s="5"/>
      <c r="C22" s="5"/>
      <c r="D22" s="5"/>
      <c r="E22" s="6"/>
      <c r="F22" s="6"/>
    </row>
    <row r="23" spans="2:8" ht="15.5" x14ac:dyDescent="0.35">
      <c r="B23" s="682" t="s">
        <v>7</v>
      </c>
      <c r="C23" s="682"/>
      <c r="D23" s="682"/>
      <c r="E23" s="6"/>
      <c r="F23" s="6">
        <f>F7-E11-E12-E10-E13-E14-E15</f>
        <v>4555216</v>
      </c>
      <c r="H23" s="65"/>
    </row>
    <row r="24" spans="2:8" ht="15.5" x14ac:dyDescent="0.35">
      <c r="B24" s="27"/>
      <c r="C24" s="27"/>
      <c r="D24" s="27"/>
      <c r="E24" s="3"/>
      <c r="F24" s="3"/>
    </row>
    <row r="25" spans="2:8" ht="15.5" x14ac:dyDescent="0.35">
      <c r="B25" s="2"/>
      <c r="C25" s="2"/>
      <c r="D25" s="2"/>
      <c r="E25" s="3"/>
      <c r="F25" s="3"/>
    </row>
    <row r="26" spans="2:8" ht="15.5" x14ac:dyDescent="0.35">
      <c r="B26" s="2" t="s">
        <v>11</v>
      </c>
      <c r="C26" s="2"/>
      <c r="D26" s="2"/>
      <c r="E26" s="3" t="s">
        <v>19</v>
      </c>
      <c r="F26" s="3"/>
    </row>
    <row r="27" spans="2:8" ht="15.5" x14ac:dyDescent="0.35">
      <c r="B27" s="2"/>
      <c r="C27" s="2"/>
      <c r="D27" s="2" t="s">
        <v>17</v>
      </c>
      <c r="E27" s="678" t="s">
        <v>18</v>
      </c>
      <c r="F27" s="678"/>
    </row>
    <row r="28" spans="2:8" ht="15.5" x14ac:dyDescent="0.35">
      <c r="B28" s="2"/>
      <c r="C28" s="2"/>
      <c r="D28" s="2"/>
      <c r="E28" s="3"/>
      <c r="F28" s="3"/>
    </row>
    <row r="29" spans="2:8" ht="15.5" x14ac:dyDescent="0.35">
      <c r="B29" s="2" t="s">
        <v>12</v>
      </c>
      <c r="C29" s="2"/>
      <c r="D29" s="2"/>
      <c r="E29" s="3" t="s">
        <v>551</v>
      </c>
      <c r="F29" s="3"/>
    </row>
    <row r="30" spans="2:8" ht="15.5" x14ac:dyDescent="0.35">
      <c r="B30" s="2"/>
      <c r="C30" s="2"/>
      <c r="D30" s="2" t="s">
        <v>17</v>
      </c>
      <c r="E30" s="678" t="s">
        <v>18</v>
      </c>
      <c r="F30" s="678"/>
    </row>
    <row r="31" spans="2:8" ht="15.5" x14ac:dyDescent="0.35">
      <c r="B31" s="2"/>
      <c r="C31" s="2"/>
      <c r="D31" s="2"/>
      <c r="E31" s="3"/>
      <c r="F31" s="3"/>
    </row>
    <row r="32" spans="2:8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B23:D23"/>
    <mergeCell ref="E27:F27"/>
    <mergeCell ref="E30:F30"/>
    <mergeCell ref="E33:F33"/>
    <mergeCell ref="B2:F2"/>
    <mergeCell ref="B3:F3"/>
    <mergeCell ref="B4:F4"/>
    <mergeCell ref="B8:D8"/>
    <mergeCell ref="B21:D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11" workbookViewId="0">
      <selection activeCell="B2" sqref="B2:F34"/>
    </sheetView>
  </sheetViews>
  <sheetFormatPr defaultRowHeight="14.5" x14ac:dyDescent="0.35"/>
  <cols>
    <col min="1" max="1" width="4.36328125" customWidth="1"/>
    <col min="2" max="2" width="14.36328125" customWidth="1"/>
    <col min="3" max="3" width="11.90625" customWidth="1"/>
    <col min="4" max="4" width="20.08984375" customWidth="1"/>
    <col min="5" max="5" width="15" customWidth="1"/>
    <col min="6" max="6" width="15.5429687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559</v>
      </c>
      <c r="C4" s="680"/>
      <c r="D4" s="680"/>
      <c r="E4" s="680"/>
      <c r="F4" s="680"/>
    </row>
    <row r="5" spans="2:6" ht="15.5" x14ac:dyDescent="0.35">
      <c r="B5" s="1" t="s">
        <v>560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4544216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42"/>
      <c r="D10" s="42"/>
      <c r="E10" s="194"/>
      <c r="F10" s="6"/>
    </row>
    <row r="11" spans="2:6" ht="15.5" x14ac:dyDescent="0.35">
      <c r="B11" s="41"/>
      <c r="C11" s="42"/>
      <c r="D11" s="24"/>
      <c r="E11" s="194"/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41"/>
      <c r="C13" s="42"/>
      <c r="D13" s="42"/>
      <c r="E13" s="194"/>
      <c r="F13" s="6"/>
    </row>
    <row r="14" spans="2:6" ht="15.5" x14ac:dyDescent="0.35">
      <c r="B14" s="41"/>
      <c r="C14" s="249"/>
      <c r="D14" s="249"/>
      <c r="E14" s="194"/>
      <c r="F14" s="6"/>
    </row>
    <row r="15" spans="2:6" ht="15.5" x14ac:dyDescent="0.35">
      <c r="B15" s="222"/>
      <c r="C15" s="249"/>
      <c r="D15" s="249"/>
      <c r="E15" s="268"/>
      <c r="F15" s="6"/>
    </row>
    <row r="16" spans="2:6" ht="15.5" x14ac:dyDescent="0.35">
      <c r="B16" s="222"/>
      <c r="C16" s="249"/>
      <c r="D16" s="249"/>
      <c r="E16" s="268"/>
      <c r="F16" s="6"/>
    </row>
    <row r="17" spans="2:6" ht="15.5" x14ac:dyDescent="0.35">
      <c r="B17" s="222"/>
      <c r="C17" s="249"/>
      <c r="D17" s="249"/>
      <c r="E17" s="268"/>
      <c r="F17" s="6"/>
    </row>
    <row r="18" spans="2:6" ht="15.5" x14ac:dyDescent="0.35">
      <c r="B18" s="222"/>
      <c r="C18" s="249"/>
      <c r="D18" s="249"/>
      <c r="E18" s="268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F7-E11-E12-E10-E13-E14-E15-E16-E17-E18</f>
        <v>4544216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551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11" workbookViewId="0">
      <selection activeCell="B2" sqref="B2:F33"/>
    </sheetView>
  </sheetViews>
  <sheetFormatPr defaultRowHeight="14.5" x14ac:dyDescent="0.35"/>
  <cols>
    <col min="1" max="1" width="4.36328125" customWidth="1"/>
    <col min="2" max="2" width="12.6328125" customWidth="1"/>
    <col min="3" max="3" width="12" customWidth="1"/>
    <col min="4" max="4" width="16.36328125" customWidth="1"/>
    <col min="5" max="5" width="14.6328125" customWidth="1"/>
    <col min="6" max="6" width="16.9062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561</v>
      </c>
      <c r="C4" s="680"/>
      <c r="D4" s="680"/>
      <c r="E4" s="680"/>
      <c r="F4" s="680"/>
    </row>
    <row r="5" spans="2:6" ht="15.5" x14ac:dyDescent="0.35">
      <c r="B5" s="1" t="s">
        <v>562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4583216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4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42"/>
      <c r="D10" s="42"/>
      <c r="E10" s="194"/>
      <c r="F10" s="6"/>
    </row>
    <row r="11" spans="2:6" ht="15.5" x14ac:dyDescent="0.35">
      <c r="B11" s="41"/>
      <c r="C11" s="42"/>
      <c r="D11" s="24"/>
      <c r="E11" s="194"/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41"/>
      <c r="C13" s="42"/>
      <c r="D13" s="42"/>
      <c r="E13" s="194"/>
      <c r="F13" s="6"/>
    </row>
    <row r="14" spans="2:6" ht="15.5" x14ac:dyDescent="0.35">
      <c r="B14" s="41"/>
      <c r="C14" s="5"/>
      <c r="D14" s="5"/>
      <c r="E14" s="194"/>
      <c r="F14" s="6"/>
    </row>
    <row r="15" spans="2:6" ht="15.5" x14ac:dyDescent="0.35">
      <c r="B15" s="264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4583216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551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topLeftCell="A12" workbookViewId="0">
      <selection activeCell="B2" sqref="B2:F33"/>
    </sheetView>
  </sheetViews>
  <sheetFormatPr defaultRowHeight="14.5" x14ac:dyDescent="0.35"/>
  <cols>
    <col min="2" max="2" width="13.90625" customWidth="1"/>
    <col min="4" max="4" width="18.54296875" customWidth="1"/>
    <col min="5" max="5" width="14.90625" customWidth="1"/>
    <col min="6" max="6" width="15" customWidth="1"/>
  </cols>
  <sheetData>
    <row r="2" spans="2:6" ht="18.5" x14ac:dyDescent="0.45">
      <c r="B2" s="679" t="s">
        <v>519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563</v>
      </c>
      <c r="C4" s="680"/>
      <c r="D4" s="680"/>
      <c r="E4" s="680"/>
      <c r="F4" s="680"/>
    </row>
    <row r="5" spans="2:6" ht="15.5" x14ac:dyDescent="0.35">
      <c r="B5" s="1" t="s">
        <v>564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4570016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/>
      <c r="C10" s="42"/>
      <c r="D10" s="42"/>
      <c r="E10" s="194"/>
      <c r="F10" s="6"/>
    </row>
    <row r="11" spans="2:6" ht="15.5" x14ac:dyDescent="0.35">
      <c r="B11" s="41"/>
      <c r="C11" s="42"/>
      <c r="D11" s="24"/>
      <c r="E11" s="194"/>
      <c r="F11" s="6"/>
    </row>
    <row r="12" spans="2:6" ht="15.5" x14ac:dyDescent="0.35">
      <c r="B12" s="41"/>
      <c r="C12" s="42"/>
      <c r="D12" s="42"/>
      <c r="E12" s="194"/>
      <c r="F12" s="6"/>
    </row>
    <row r="13" spans="2:6" ht="15.5" x14ac:dyDescent="0.35">
      <c r="B13" s="41"/>
      <c r="C13" s="42"/>
      <c r="D13" s="42"/>
      <c r="E13" s="194"/>
      <c r="F13" s="6"/>
    </row>
    <row r="14" spans="2:6" ht="15.5" x14ac:dyDescent="0.35">
      <c r="B14" s="41"/>
      <c r="C14" s="5"/>
      <c r="D14" s="5"/>
      <c r="E14" s="194"/>
      <c r="F14" s="6"/>
    </row>
    <row r="15" spans="2:6" ht="15.5" x14ac:dyDescent="0.35">
      <c r="B15" s="264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F7-E11-E12-E10-E13-E14-E15</f>
        <v>4570016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1" t="s">
        <v>11</v>
      </c>
      <c r="C26" s="1"/>
      <c r="D26" s="1"/>
      <c r="E26" s="271" t="s">
        <v>19</v>
      </c>
      <c r="F26" s="271"/>
    </row>
    <row r="27" spans="2:6" ht="15.5" x14ac:dyDescent="0.35">
      <c r="B27" s="1"/>
      <c r="C27" s="1"/>
      <c r="D27" s="1" t="s">
        <v>17</v>
      </c>
      <c r="E27" s="683" t="s">
        <v>18</v>
      </c>
      <c r="F27" s="683"/>
    </row>
    <row r="28" spans="2:6" ht="15.5" x14ac:dyDescent="0.35">
      <c r="B28" s="1"/>
      <c r="C28" s="1"/>
      <c r="D28" s="1"/>
      <c r="E28" s="271"/>
      <c r="F28" s="271"/>
    </row>
    <row r="29" spans="2:6" ht="15.5" x14ac:dyDescent="0.35">
      <c r="B29" s="1" t="s">
        <v>12</v>
      </c>
      <c r="C29" s="1"/>
      <c r="D29" s="1"/>
      <c r="E29" s="271" t="s">
        <v>551</v>
      </c>
      <c r="F29" s="271"/>
    </row>
    <row r="30" spans="2:6" ht="15.5" x14ac:dyDescent="0.35">
      <c r="B30" s="1"/>
      <c r="C30" s="1"/>
      <c r="D30" s="1" t="s">
        <v>17</v>
      </c>
      <c r="E30" s="683" t="s">
        <v>18</v>
      </c>
      <c r="F30" s="683"/>
    </row>
    <row r="31" spans="2:6" ht="15.5" x14ac:dyDescent="0.35">
      <c r="B31" s="1"/>
      <c r="C31" s="1"/>
      <c r="D31" s="1"/>
      <c r="E31" s="271"/>
      <c r="F31" s="271"/>
    </row>
    <row r="32" spans="2:6" ht="15.5" x14ac:dyDescent="0.35">
      <c r="B32" s="1" t="s">
        <v>24</v>
      </c>
      <c r="C32" s="1"/>
      <c r="D32" s="1"/>
      <c r="E32" s="271" t="s">
        <v>25</v>
      </c>
      <c r="F32" s="271"/>
    </row>
    <row r="33" spans="2:6" ht="15.5" x14ac:dyDescent="0.35">
      <c r="B33" s="1"/>
      <c r="C33" s="1"/>
      <c r="D33" s="1" t="s">
        <v>17</v>
      </c>
      <c r="E33" s="683" t="s">
        <v>18</v>
      </c>
      <c r="F33" s="683"/>
    </row>
    <row r="34" spans="2:6" x14ac:dyDescent="0.35">
      <c r="B34" s="47"/>
      <c r="C34" s="47"/>
      <c r="D34" s="47"/>
      <c r="E34" s="47"/>
      <c r="F34" s="47"/>
    </row>
    <row r="35" spans="2:6" x14ac:dyDescent="0.35">
      <c r="B35" s="47"/>
      <c r="C35" s="47"/>
      <c r="D35" s="47"/>
      <c r="E35" s="47"/>
      <c r="F35" s="47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315"/>
  <sheetViews>
    <sheetView workbookViewId="0">
      <selection activeCell="B98" sqref="B98:I98"/>
    </sheetView>
  </sheetViews>
  <sheetFormatPr defaultRowHeight="14.5" x14ac:dyDescent="0.35"/>
  <cols>
    <col min="1" max="1" width="7.36328125" customWidth="1"/>
    <col min="2" max="2" width="11.54296875" customWidth="1"/>
    <col min="3" max="3" width="18.453125" customWidth="1"/>
    <col min="4" max="4" width="11.6328125" customWidth="1"/>
    <col min="6" max="6" width="46" customWidth="1"/>
    <col min="7" max="7" width="13.54296875" customWidth="1"/>
    <col min="8" max="8" width="12.54296875" customWidth="1"/>
    <col min="9" max="9" width="16.36328125" style="259" customWidth="1"/>
  </cols>
  <sheetData>
    <row r="2" spans="2:9" ht="18.5" x14ac:dyDescent="0.45">
      <c r="B2" s="684" t="s">
        <v>525</v>
      </c>
      <c r="C2" s="684"/>
      <c r="D2" s="684"/>
      <c r="E2" s="684"/>
      <c r="F2" s="684"/>
      <c r="G2" s="684"/>
      <c r="H2" s="684"/>
      <c r="I2" s="684"/>
    </row>
    <row r="3" spans="2:9" x14ac:dyDescent="0.35">
      <c r="B3" s="10" t="s">
        <v>0</v>
      </c>
      <c r="C3" s="10" t="s">
        <v>13</v>
      </c>
      <c r="D3" s="10" t="s">
        <v>15</v>
      </c>
      <c r="E3" s="10" t="s">
        <v>2</v>
      </c>
      <c r="F3" s="10" t="s">
        <v>1</v>
      </c>
      <c r="G3" s="11" t="s">
        <v>3</v>
      </c>
      <c r="H3" s="11" t="s">
        <v>4</v>
      </c>
      <c r="I3" s="11" t="s">
        <v>5</v>
      </c>
    </row>
    <row r="4" spans="2:9" x14ac:dyDescent="0.35">
      <c r="B4" s="13"/>
      <c r="C4" s="13"/>
      <c r="D4" s="42"/>
      <c r="E4" s="42"/>
      <c r="F4" s="42" t="s">
        <v>14</v>
      </c>
      <c r="G4" s="174">
        <v>0</v>
      </c>
      <c r="H4" s="9">
        <v>0</v>
      </c>
      <c r="I4" s="257">
        <v>2064581</v>
      </c>
    </row>
    <row r="5" spans="2:9" x14ac:dyDescent="0.35">
      <c r="B5" s="23" t="s">
        <v>475</v>
      </c>
      <c r="C5" s="165" t="s">
        <v>189</v>
      </c>
      <c r="D5" s="42"/>
      <c r="E5" s="42">
        <v>109625</v>
      </c>
      <c r="F5" s="42" t="s">
        <v>472</v>
      </c>
      <c r="G5" s="52">
        <v>164676600</v>
      </c>
      <c r="H5" s="25"/>
      <c r="I5" s="12">
        <v>166741181</v>
      </c>
    </row>
    <row r="6" spans="2:9" x14ac:dyDescent="0.35">
      <c r="B6" s="23" t="s">
        <v>475</v>
      </c>
      <c r="C6" s="165" t="s">
        <v>151</v>
      </c>
      <c r="D6" s="42"/>
      <c r="E6" s="42"/>
      <c r="F6" s="42" t="s">
        <v>150</v>
      </c>
      <c r="G6" s="40"/>
      <c r="H6" s="15">
        <v>33000</v>
      </c>
      <c r="I6" s="12">
        <v>166708181</v>
      </c>
    </row>
    <row r="7" spans="2:9" x14ac:dyDescent="0.35">
      <c r="B7" s="41" t="s">
        <v>476</v>
      </c>
      <c r="C7" s="13" t="s">
        <v>139</v>
      </c>
      <c r="D7" s="42"/>
      <c r="E7" s="42">
        <v>620</v>
      </c>
      <c r="F7" s="42" t="s">
        <v>473</v>
      </c>
      <c r="G7" s="44"/>
      <c r="H7" s="194">
        <v>9598029</v>
      </c>
      <c r="I7" s="12">
        <v>157110152</v>
      </c>
    </row>
    <row r="8" spans="2:9" x14ac:dyDescent="0.35">
      <c r="B8" s="41" t="s">
        <v>476</v>
      </c>
      <c r="C8" s="13" t="s">
        <v>46</v>
      </c>
      <c r="D8" s="42"/>
      <c r="E8" s="42">
        <v>622</v>
      </c>
      <c r="F8" s="42" t="s">
        <v>474</v>
      </c>
      <c r="G8" s="44"/>
      <c r="H8" s="194">
        <v>5815559</v>
      </c>
      <c r="I8" s="12">
        <v>151294593</v>
      </c>
    </row>
    <row r="9" spans="2:9" x14ac:dyDescent="0.35">
      <c r="B9" s="41" t="s">
        <v>476</v>
      </c>
      <c r="C9" s="13" t="s">
        <v>142</v>
      </c>
      <c r="D9" s="42"/>
      <c r="E9" s="42">
        <v>623</v>
      </c>
      <c r="F9" s="42" t="s">
        <v>477</v>
      </c>
      <c r="G9" s="44"/>
      <c r="H9" s="194">
        <v>150000</v>
      </c>
      <c r="I9" s="12">
        <v>151144593</v>
      </c>
    </row>
    <row r="10" spans="2:9" x14ac:dyDescent="0.35">
      <c r="B10" s="41" t="s">
        <v>476</v>
      </c>
      <c r="C10" s="13" t="s">
        <v>143</v>
      </c>
      <c r="D10" s="42"/>
      <c r="E10" s="42">
        <v>624</v>
      </c>
      <c r="F10" s="42" t="s">
        <v>175</v>
      </c>
      <c r="G10" s="44">
        <v>0</v>
      </c>
      <c r="H10" s="194">
        <v>2500000</v>
      </c>
      <c r="I10" s="12">
        <v>148644593</v>
      </c>
    </row>
    <row r="11" spans="2:9" x14ac:dyDescent="0.35">
      <c r="B11" s="41" t="s">
        <v>476</v>
      </c>
      <c r="C11" s="13" t="s">
        <v>143</v>
      </c>
      <c r="D11" s="42"/>
      <c r="E11" s="42">
        <v>625</v>
      </c>
      <c r="F11" s="42" t="s">
        <v>478</v>
      </c>
      <c r="G11" s="44"/>
      <c r="H11" s="194">
        <v>1000000</v>
      </c>
      <c r="I11" s="12">
        <v>147644593</v>
      </c>
    </row>
    <row r="12" spans="2:9" x14ac:dyDescent="0.35">
      <c r="B12" s="41" t="s">
        <v>476</v>
      </c>
      <c r="C12" s="13" t="s">
        <v>143</v>
      </c>
      <c r="D12" s="42"/>
      <c r="E12" s="42">
        <v>627</v>
      </c>
      <c r="F12" s="42" t="s">
        <v>479</v>
      </c>
      <c r="G12" s="44">
        <v>0</v>
      </c>
      <c r="H12" s="194">
        <v>500000</v>
      </c>
      <c r="I12" s="12">
        <v>147144593</v>
      </c>
    </row>
    <row r="13" spans="2:9" x14ac:dyDescent="0.35">
      <c r="B13" s="41" t="s">
        <v>476</v>
      </c>
      <c r="C13" s="13" t="s">
        <v>143</v>
      </c>
      <c r="D13" s="42"/>
      <c r="E13" s="42">
        <v>627</v>
      </c>
      <c r="F13" s="42" t="s">
        <v>480</v>
      </c>
      <c r="G13" s="44">
        <v>0</v>
      </c>
      <c r="H13" s="194">
        <v>268000</v>
      </c>
      <c r="I13" s="12">
        <v>146876593</v>
      </c>
    </row>
    <row r="14" spans="2:9" x14ac:dyDescent="0.35">
      <c r="B14" s="41" t="s">
        <v>476</v>
      </c>
      <c r="C14" s="13" t="s">
        <v>44</v>
      </c>
      <c r="D14" s="42"/>
      <c r="E14" s="42">
        <v>627</v>
      </c>
      <c r="F14" s="42" t="s">
        <v>512</v>
      </c>
      <c r="G14" s="43">
        <v>0</v>
      </c>
      <c r="H14" s="64">
        <v>200000</v>
      </c>
      <c r="I14" s="12">
        <v>146676593</v>
      </c>
    </row>
    <row r="15" spans="2:9" x14ac:dyDescent="0.35">
      <c r="B15" s="41" t="s">
        <v>476</v>
      </c>
      <c r="C15" s="13" t="s">
        <v>44</v>
      </c>
      <c r="D15" s="42"/>
      <c r="E15" s="42">
        <v>628</v>
      </c>
      <c r="F15" s="42" t="s">
        <v>481</v>
      </c>
      <c r="G15" s="9">
        <v>0</v>
      </c>
      <c r="H15" s="9">
        <v>320000</v>
      </c>
      <c r="I15" s="256">
        <v>146356593</v>
      </c>
    </row>
    <row r="16" spans="2:9" x14ac:dyDescent="0.35">
      <c r="B16" s="22" t="s">
        <v>476</v>
      </c>
      <c r="C16" s="22" t="s">
        <v>301</v>
      </c>
      <c r="D16" s="22"/>
      <c r="E16" s="22">
        <v>629</v>
      </c>
      <c r="F16" s="22" t="s">
        <v>153</v>
      </c>
      <c r="G16" s="86">
        <v>0</v>
      </c>
      <c r="H16" s="57">
        <v>3310000</v>
      </c>
      <c r="I16" s="254">
        <v>143046593</v>
      </c>
    </row>
    <row r="17" spans="2:9" ht="15.5" x14ac:dyDescent="0.35">
      <c r="B17" s="5" t="s">
        <v>476</v>
      </c>
      <c r="C17" s="5" t="s">
        <v>493</v>
      </c>
      <c r="D17" s="5"/>
      <c r="E17" s="241">
        <v>630</v>
      </c>
      <c r="F17" s="22" t="s">
        <v>482</v>
      </c>
      <c r="G17" s="243">
        <v>0</v>
      </c>
      <c r="H17" s="86">
        <v>2000000</v>
      </c>
      <c r="I17" s="253">
        <v>141046593</v>
      </c>
    </row>
    <row r="18" spans="2:9" ht="15.5" x14ac:dyDescent="0.35">
      <c r="B18" s="5" t="s">
        <v>476</v>
      </c>
      <c r="C18" s="5" t="s">
        <v>44</v>
      </c>
      <c r="D18" s="5"/>
      <c r="E18" s="244">
        <v>631</v>
      </c>
      <c r="F18" s="22" t="s">
        <v>483</v>
      </c>
      <c r="G18" s="243">
        <v>0</v>
      </c>
      <c r="H18" s="86">
        <v>2030000</v>
      </c>
      <c r="I18" s="253">
        <v>139016593</v>
      </c>
    </row>
    <row r="19" spans="2:9" x14ac:dyDescent="0.35">
      <c r="B19" s="22" t="s">
        <v>476</v>
      </c>
      <c r="C19" s="22" t="s">
        <v>43</v>
      </c>
      <c r="D19" s="22"/>
      <c r="E19" s="22">
        <v>631</v>
      </c>
      <c r="F19" s="22" t="s">
        <v>484</v>
      </c>
      <c r="G19" s="243">
        <v>0</v>
      </c>
      <c r="H19" s="86">
        <v>250000</v>
      </c>
      <c r="I19" s="253">
        <v>138766593</v>
      </c>
    </row>
    <row r="20" spans="2:9" x14ac:dyDescent="0.35">
      <c r="B20" s="22" t="s">
        <v>499</v>
      </c>
      <c r="C20" s="22" t="s">
        <v>151</v>
      </c>
      <c r="D20" s="22"/>
      <c r="E20" s="22"/>
      <c r="F20" s="22" t="s">
        <v>39</v>
      </c>
      <c r="G20" s="22"/>
      <c r="H20" s="126">
        <v>14850</v>
      </c>
      <c r="I20" s="258">
        <v>138751743</v>
      </c>
    </row>
    <row r="23" spans="2:9" ht="15.5" x14ac:dyDescent="0.35">
      <c r="B23" s="1" t="s">
        <v>11</v>
      </c>
      <c r="C23" s="2"/>
      <c r="D23" s="2"/>
      <c r="E23" s="167" t="s">
        <v>530</v>
      </c>
      <c r="F23" s="167"/>
      <c r="H23" s="111"/>
      <c r="I23" s="111"/>
    </row>
    <row r="24" spans="2:9" ht="15.5" x14ac:dyDescent="0.35">
      <c r="B24" s="2"/>
      <c r="C24" s="2"/>
      <c r="D24" s="1" t="s">
        <v>17</v>
      </c>
      <c r="E24" s="685" t="s">
        <v>18</v>
      </c>
      <c r="F24" s="685"/>
      <c r="G24" s="47"/>
      <c r="H24" s="169"/>
      <c r="I24" s="111"/>
    </row>
    <row r="25" spans="2:9" ht="15.5" x14ac:dyDescent="0.35">
      <c r="B25" s="2"/>
      <c r="C25" s="2"/>
      <c r="D25" s="1"/>
      <c r="E25" s="168"/>
      <c r="F25" s="168"/>
      <c r="G25" s="47"/>
      <c r="H25" s="169"/>
      <c r="I25" s="111"/>
    </row>
    <row r="26" spans="2:9" ht="18.5" x14ac:dyDescent="0.45">
      <c r="B26" s="684" t="s">
        <v>527</v>
      </c>
      <c r="C26" s="684"/>
      <c r="D26" s="684"/>
      <c r="E26" s="684"/>
      <c r="F26" s="684"/>
      <c r="G26" s="684"/>
      <c r="H26" s="684"/>
      <c r="I26" s="684"/>
    </row>
    <row r="27" spans="2:9" x14ac:dyDescent="0.35">
      <c r="B27" s="10" t="s">
        <v>0</v>
      </c>
      <c r="C27" s="10" t="s">
        <v>13</v>
      </c>
      <c r="D27" s="10" t="s">
        <v>15</v>
      </c>
      <c r="E27" s="10" t="s">
        <v>2</v>
      </c>
      <c r="F27" s="10" t="s">
        <v>1</v>
      </c>
      <c r="G27" s="11" t="s">
        <v>3</v>
      </c>
      <c r="H27" s="11" t="s">
        <v>4</v>
      </c>
      <c r="I27" s="11" t="s">
        <v>5</v>
      </c>
    </row>
    <row r="28" spans="2:9" x14ac:dyDescent="0.35">
      <c r="B28" s="22"/>
      <c r="C28" s="22"/>
      <c r="D28" s="22" t="s">
        <v>14</v>
      </c>
      <c r="E28" s="22"/>
      <c r="F28" s="22"/>
      <c r="G28" s="86">
        <v>0</v>
      </c>
      <c r="H28" s="86">
        <v>0</v>
      </c>
      <c r="I28" s="257">
        <v>138751743</v>
      </c>
    </row>
    <row r="29" spans="2:9" x14ac:dyDescent="0.35">
      <c r="B29" s="41">
        <v>42126</v>
      </c>
      <c r="C29" s="13" t="s">
        <v>44</v>
      </c>
      <c r="D29" s="42"/>
      <c r="E29" s="42">
        <v>632</v>
      </c>
      <c r="F29" s="42" t="s">
        <v>485</v>
      </c>
      <c r="G29" s="43">
        <v>0</v>
      </c>
      <c r="H29" s="245">
        <v>2240000</v>
      </c>
      <c r="I29" s="12">
        <v>136511743</v>
      </c>
    </row>
    <row r="30" spans="2:9" x14ac:dyDescent="0.35">
      <c r="B30" s="41">
        <v>42126</v>
      </c>
      <c r="C30" s="13" t="s">
        <v>142</v>
      </c>
      <c r="D30" s="42"/>
      <c r="E30" s="42">
        <v>633</v>
      </c>
      <c r="F30" s="42" t="s">
        <v>486</v>
      </c>
      <c r="G30" s="43"/>
      <c r="H30" s="245">
        <v>90000</v>
      </c>
      <c r="I30" s="12">
        <v>136421743</v>
      </c>
    </row>
    <row r="31" spans="2:9" x14ac:dyDescent="0.35">
      <c r="B31" s="41">
        <v>42126</v>
      </c>
      <c r="C31" s="13" t="s">
        <v>44</v>
      </c>
      <c r="D31" s="42"/>
      <c r="E31" s="42">
        <v>633</v>
      </c>
      <c r="F31" s="42" t="s">
        <v>487</v>
      </c>
      <c r="G31" s="43"/>
      <c r="H31" s="245">
        <v>320000</v>
      </c>
      <c r="I31" s="12">
        <v>136101743</v>
      </c>
    </row>
    <row r="32" spans="2:9" x14ac:dyDescent="0.35">
      <c r="B32" s="41">
        <v>42126</v>
      </c>
      <c r="C32" s="13" t="s">
        <v>332</v>
      </c>
      <c r="D32" s="42"/>
      <c r="E32" s="42">
        <v>634</v>
      </c>
      <c r="F32" s="42" t="s">
        <v>488</v>
      </c>
      <c r="G32" s="43"/>
      <c r="H32" s="245">
        <v>390000</v>
      </c>
      <c r="I32" s="12">
        <v>135711743</v>
      </c>
    </row>
    <row r="33" spans="2:9" x14ac:dyDescent="0.35">
      <c r="B33" s="41" t="s">
        <v>489</v>
      </c>
      <c r="C33" s="13" t="s">
        <v>146</v>
      </c>
      <c r="D33" s="42"/>
      <c r="E33" s="42">
        <v>635</v>
      </c>
      <c r="F33" s="42" t="s">
        <v>490</v>
      </c>
      <c r="G33" s="43"/>
      <c r="H33" s="64">
        <v>9598029</v>
      </c>
      <c r="I33" s="12">
        <v>126113714</v>
      </c>
    </row>
    <row r="34" spans="2:9" x14ac:dyDescent="0.35">
      <c r="B34" s="41" t="s">
        <v>489</v>
      </c>
      <c r="C34" s="13" t="s">
        <v>46</v>
      </c>
      <c r="D34" s="42"/>
      <c r="E34" s="42">
        <v>637</v>
      </c>
      <c r="F34" s="42" t="s">
        <v>491</v>
      </c>
      <c r="G34" s="43"/>
      <c r="H34" s="64">
        <v>5815559</v>
      </c>
      <c r="I34" s="12">
        <v>120298155</v>
      </c>
    </row>
    <row r="35" spans="2:9" x14ac:dyDescent="0.35">
      <c r="B35" s="41" t="s">
        <v>489</v>
      </c>
      <c r="C35" s="13" t="s">
        <v>142</v>
      </c>
      <c r="D35" s="42"/>
      <c r="E35" s="42">
        <v>638</v>
      </c>
      <c r="F35" s="42" t="s">
        <v>492</v>
      </c>
      <c r="G35" s="43"/>
      <c r="H35" s="64">
        <v>150000</v>
      </c>
      <c r="I35" s="12">
        <v>120148155</v>
      </c>
    </row>
    <row r="36" spans="2:9" x14ac:dyDescent="0.35">
      <c r="B36" s="41" t="s">
        <v>489</v>
      </c>
      <c r="C36" s="13" t="s">
        <v>44</v>
      </c>
      <c r="D36" s="42"/>
      <c r="E36" s="42">
        <v>639</v>
      </c>
      <c r="F36" s="42" t="s">
        <v>494</v>
      </c>
      <c r="G36" s="43">
        <v>0</v>
      </c>
      <c r="H36" s="64">
        <v>8570500</v>
      </c>
      <c r="I36" s="12">
        <v>111577655</v>
      </c>
    </row>
    <row r="37" spans="2:9" x14ac:dyDescent="0.35">
      <c r="B37" s="41" t="s">
        <v>489</v>
      </c>
      <c r="C37" s="13" t="s">
        <v>188</v>
      </c>
      <c r="D37" s="42"/>
      <c r="E37" s="42">
        <v>640</v>
      </c>
      <c r="F37" s="42" t="s">
        <v>495</v>
      </c>
      <c r="G37" s="9"/>
      <c r="H37" s="9">
        <v>525000</v>
      </c>
      <c r="I37" s="256">
        <v>111052655</v>
      </c>
    </row>
    <row r="38" spans="2:9" x14ac:dyDescent="0.35">
      <c r="B38" s="248" t="s">
        <v>489</v>
      </c>
      <c r="C38" s="22" t="s">
        <v>118</v>
      </c>
      <c r="D38" s="22"/>
      <c r="E38" s="22">
        <v>641</v>
      </c>
      <c r="F38" s="22" t="s">
        <v>496</v>
      </c>
      <c r="G38" s="86">
        <v>0</v>
      </c>
      <c r="H38" s="57">
        <v>95000</v>
      </c>
      <c r="I38" s="254">
        <v>110957655</v>
      </c>
    </row>
    <row r="39" spans="2:9" x14ac:dyDescent="0.35">
      <c r="B39" s="222" t="s">
        <v>489</v>
      </c>
      <c r="C39" s="249" t="s">
        <v>143</v>
      </c>
      <c r="D39" s="249"/>
      <c r="E39" s="250">
        <v>641</v>
      </c>
      <c r="F39" s="22" t="s">
        <v>497</v>
      </c>
      <c r="G39" s="86"/>
      <c r="H39" s="86">
        <v>320000</v>
      </c>
      <c r="I39" s="253">
        <v>110637655</v>
      </c>
    </row>
    <row r="40" spans="2:9" x14ac:dyDescent="0.35">
      <c r="B40" s="222" t="s">
        <v>500</v>
      </c>
      <c r="C40" s="249" t="s">
        <v>151</v>
      </c>
      <c r="D40" s="251"/>
      <c r="E40" s="252"/>
      <c r="F40" s="22" t="s">
        <v>39</v>
      </c>
      <c r="G40" s="242"/>
      <c r="H40" s="86">
        <v>11550</v>
      </c>
      <c r="I40" s="255">
        <v>110626105</v>
      </c>
    </row>
    <row r="41" spans="2:9" ht="15.5" x14ac:dyDescent="0.35">
      <c r="B41" s="246"/>
      <c r="C41" s="2"/>
      <c r="D41" s="1"/>
      <c r="E41" s="168"/>
      <c r="G41" s="169"/>
      <c r="H41" s="111"/>
      <c r="I41" s="260"/>
    </row>
    <row r="42" spans="2:9" ht="15.5" x14ac:dyDescent="0.35">
      <c r="B42" s="246"/>
      <c r="C42" s="2"/>
      <c r="D42" s="1"/>
      <c r="E42" s="168"/>
      <c r="G42" s="169"/>
      <c r="H42" s="111"/>
      <c r="I42" s="260"/>
    </row>
    <row r="43" spans="2:9" ht="15.5" x14ac:dyDescent="0.35">
      <c r="B43" s="1" t="s">
        <v>11</v>
      </c>
      <c r="C43" s="2"/>
      <c r="D43" s="2"/>
      <c r="E43" s="167" t="s">
        <v>529</v>
      </c>
      <c r="F43" s="167"/>
      <c r="H43" s="111"/>
      <c r="I43" s="111"/>
    </row>
    <row r="44" spans="2:9" ht="15.5" x14ac:dyDescent="0.35">
      <c r="B44" s="2"/>
      <c r="C44" s="2"/>
      <c r="D44" s="1" t="s">
        <v>17</v>
      </c>
      <c r="E44" s="685" t="s">
        <v>18</v>
      </c>
      <c r="F44" s="685"/>
      <c r="G44" s="47"/>
      <c r="H44" s="169"/>
      <c r="I44" s="111"/>
    </row>
    <row r="45" spans="2:9" ht="15.5" x14ac:dyDescent="0.35">
      <c r="B45" s="2"/>
      <c r="C45" s="2"/>
      <c r="D45" s="1"/>
      <c r="E45" s="168"/>
      <c r="F45" s="168"/>
      <c r="G45" s="47"/>
      <c r="H45" s="169"/>
      <c r="I45" s="111"/>
    </row>
    <row r="47" spans="2:9" ht="18.5" x14ac:dyDescent="0.45">
      <c r="B47" s="684" t="s">
        <v>526</v>
      </c>
      <c r="C47" s="684"/>
      <c r="D47" s="684"/>
      <c r="E47" s="684"/>
      <c r="F47" s="684"/>
      <c r="G47" s="684"/>
      <c r="H47" s="684"/>
      <c r="I47" s="684"/>
    </row>
    <row r="48" spans="2:9" x14ac:dyDescent="0.35">
      <c r="B48" s="10" t="s">
        <v>0</v>
      </c>
      <c r="C48" s="10" t="s">
        <v>13</v>
      </c>
      <c r="D48" s="10" t="s">
        <v>15</v>
      </c>
      <c r="E48" s="10" t="s">
        <v>2</v>
      </c>
      <c r="F48" s="10" t="s">
        <v>1</v>
      </c>
      <c r="G48" s="11" t="s">
        <v>3</v>
      </c>
      <c r="H48" s="11" t="s">
        <v>4</v>
      </c>
      <c r="I48" s="11" t="s">
        <v>5</v>
      </c>
    </row>
    <row r="49" spans="2:9" ht="16.5" customHeight="1" x14ac:dyDescent="0.35">
      <c r="B49" s="22"/>
      <c r="C49" s="22"/>
      <c r="D49" s="22" t="s">
        <v>14</v>
      </c>
      <c r="E49" s="22"/>
      <c r="F49" s="22"/>
      <c r="G49" s="86">
        <v>0</v>
      </c>
      <c r="H49" s="86">
        <v>0</v>
      </c>
      <c r="I49" s="262">
        <v>110626105</v>
      </c>
    </row>
    <row r="50" spans="2:9" ht="16.5" customHeight="1" x14ac:dyDescent="0.35">
      <c r="B50" s="23">
        <v>42038</v>
      </c>
      <c r="C50" s="205" t="s">
        <v>44</v>
      </c>
      <c r="D50" s="160"/>
      <c r="E50" s="160">
        <v>642</v>
      </c>
      <c r="F50" s="160" t="s">
        <v>511</v>
      </c>
      <c r="G50" s="209"/>
      <c r="H50" s="202">
        <v>2250000</v>
      </c>
      <c r="I50" s="12">
        <f t="shared" ref="I50:I59" si="0">I49+G50-H50</f>
        <v>108376105</v>
      </c>
    </row>
    <row r="51" spans="2:9" ht="16.5" customHeight="1" x14ac:dyDescent="0.35">
      <c r="B51" s="23">
        <v>42038</v>
      </c>
      <c r="C51" s="13" t="s">
        <v>299</v>
      </c>
      <c r="D51" s="42"/>
      <c r="E51" s="42">
        <v>643</v>
      </c>
      <c r="F51" s="42" t="s">
        <v>498</v>
      </c>
      <c r="G51" s="44">
        <v>0</v>
      </c>
      <c r="H51" s="202">
        <v>1894500</v>
      </c>
      <c r="I51" s="12">
        <f t="shared" si="0"/>
        <v>106481605</v>
      </c>
    </row>
    <row r="52" spans="2:9" ht="16.5" customHeight="1" x14ac:dyDescent="0.35">
      <c r="B52" s="23">
        <v>42280</v>
      </c>
      <c r="C52" s="13" t="s">
        <v>44</v>
      </c>
      <c r="D52" s="42"/>
      <c r="E52" s="42">
        <v>644</v>
      </c>
      <c r="F52" s="42" t="s">
        <v>503</v>
      </c>
      <c r="G52" s="44"/>
      <c r="H52" s="202">
        <v>5000000</v>
      </c>
      <c r="I52" s="12">
        <f t="shared" si="0"/>
        <v>101481605</v>
      </c>
    </row>
    <row r="53" spans="2:9" ht="16.5" customHeight="1" x14ac:dyDescent="0.35">
      <c r="B53" s="23">
        <v>42280</v>
      </c>
      <c r="C53" s="13" t="s">
        <v>44</v>
      </c>
      <c r="D53" s="42"/>
      <c r="E53" s="42">
        <v>646</v>
      </c>
      <c r="F53" s="42" t="s">
        <v>504</v>
      </c>
      <c r="G53" s="15">
        <v>0</v>
      </c>
      <c r="H53" s="202">
        <v>250000</v>
      </c>
      <c r="I53" s="12">
        <f t="shared" si="0"/>
        <v>101231605</v>
      </c>
    </row>
    <row r="54" spans="2:9" ht="16.5" customHeight="1" x14ac:dyDescent="0.35">
      <c r="B54" s="23">
        <v>42280</v>
      </c>
      <c r="C54" s="13" t="s">
        <v>44</v>
      </c>
      <c r="D54" s="42"/>
      <c r="E54" s="42">
        <v>646</v>
      </c>
      <c r="F54" s="42" t="s">
        <v>505</v>
      </c>
      <c r="G54" s="44">
        <v>0</v>
      </c>
      <c r="H54" s="202">
        <v>750000</v>
      </c>
      <c r="I54" s="12">
        <f t="shared" si="0"/>
        <v>100481605</v>
      </c>
    </row>
    <row r="55" spans="2:9" ht="16.5" customHeight="1" x14ac:dyDescent="0.35">
      <c r="B55" s="23">
        <v>42280</v>
      </c>
      <c r="C55" s="13" t="s">
        <v>389</v>
      </c>
      <c r="D55" s="42"/>
      <c r="E55" s="42">
        <v>646</v>
      </c>
      <c r="F55" s="42" t="s">
        <v>506</v>
      </c>
      <c r="G55" s="44"/>
      <c r="H55" s="202">
        <v>200000</v>
      </c>
      <c r="I55" s="12">
        <f t="shared" si="0"/>
        <v>100281605</v>
      </c>
    </row>
    <row r="56" spans="2:9" ht="16.5" customHeight="1" x14ac:dyDescent="0.35">
      <c r="B56" s="23" t="s">
        <v>507</v>
      </c>
      <c r="C56" s="13" t="s">
        <v>146</v>
      </c>
      <c r="D56" s="42"/>
      <c r="E56" s="42">
        <v>647</v>
      </c>
      <c r="F56" s="42" t="s">
        <v>508</v>
      </c>
      <c r="G56" s="44"/>
      <c r="H56" s="202">
        <v>9598029</v>
      </c>
      <c r="I56" s="12">
        <f t="shared" si="0"/>
        <v>90683576</v>
      </c>
    </row>
    <row r="57" spans="2:9" ht="16.5" customHeight="1" x14ac:dyDescent="0.35">
      <c r="B57" s="23" t="s">
        <v>507</v>
      </c>
      <c r="C57" s="13" t="s">
        <v>46</v>
      </c>
      <c r="D57" s="42"/>
      <c r="E57" s="42">
        <v>648</v>
      </c>
      <c r="F57" s="42" t="s">
        <v>509</v>
      </c>
      <c r="G57" s="44"/>
      <c r="H57" s="202">
        <v>5815559</v>
      </c>
      <c r="I57" s="12">
        <f t="shared" si="0"/>
        <v>84868017</v>
      </c>
    </row>
    <row r="58" spans="2:9" x14ac:dyDescent="0.35">
      <c r="B58" s="23" t="s">
        <v>507</v>
      </c>
      <c r="C58" s="13" t="s">
        <v>142</v>
      </c>
      <c r="D58" s="42"/>
      <c r="E58" s="42">
        <v>649</v>
      </c>
      <c r="F58" s="24" t="s">
        <v>510</v>
      </c>
      <c r="G58" s="44"/>
      <c r="H58" s="202">
        <v>150000</v>
      </c>
      <c r="I58" s="12">
        <f t="shared" si="0"/>
        <v>84718017</v>
      </c>
    </row>
    <row r="59" spans="2:9" x14ac:dyDescent="0.35">
      <c r="B59" s="41" t="s">
        <v>515</v>
      </c>
      <c r="C59" s="13" t="s">
        <v>151</v>
      </c>
      <c r="D59" s="42"/>
      <c r="E59" s="42"/>
      <c r="F59" s="42" t="s">
        <v>39</v>
      </c>
      <c r="G59" s="43"/>
      <c r="H59" s="247">
        <v>11550</v>
      </c>
      <c r="I59" s="240">
        <f t="shared" si="0"/>
        <v>84706467</v>
      </c>
    </row>
    <row r="60" spans="2:9" x14ac:dyDescent="0.35">
      <c r="G60" s="111"/>
      <c r="H60" s="111"/>
      <c r="I60" s="263"/>
    </row>
    <row r="61" spans="2:9" x14ac:dyDescent="0.35">
      <c r="G61" s="111"/>
      <c r="H61" s="111"/>
      <c r="I61" s="261"/>
    </row>
    <row r="62" spans="2:9" ht="15.5" x14ac:dyDescent="0.35">
      <c r="B62" s="1" t="s">
        <v>11</v>
      </c>
      <c r="C62" s="2"/>
      <c r="D62" s="2"/>
      <c r="E62" s="167" t="s">
        <v>528</v>
      </c>
      <c r="F62" s="167"/>
      <c r="H62" s="111"/>
      <c r="I62" s="111"/>
    </row>
    <row r="63" spans="2:9" ht="15.5" x14ac:dyDescent="0.35">
      <c r="B63" s="2"/>
      <c r="C63" s="2"/>
      <c r="D63" s="1" t="s">
        <v>17</v>
      </c>
      <c r="E63" s="685" t="s">
        <v>18</v>
      </c>
      <c r="F63" s="685"/>
      <c r="G63" s="47"/>
      <c r="H63" s="169"/>
      <c r="I63" s="111"/>
    </row>
    <row r="64" spans="2:9" x14ac:dyDescent="0.35">
      <c r="D64" s="47"/>
      <c r="E64" s="47"/>
      <c r="F64" s="47"/>
      <c r="G64" s="169"/>
      <c r="H64" s="111"/>
      <c r="I64" s="261"/>
    </row>
    <row r="68" spans="2:9" ht="18.5" x14ac:dyDescent="0.45">
      <c r="B68" s="684" t="s">
        <v>548</v>
      </c>
      <c r="C68" s="684"/>
      <c r="D68" s="684"/>
      <c r="E68" s="684"/>
      <c r="F68" s="684"/>
      <c r="G68" s="684"/>
      <c r="H68" s="684"/>
      <c r="I68" s="684"/>
    </row>
    <row r="69" spans="2:9" x14ac:dyDescent="0.35">
      <c r="B69" s="10" t="s">
        <v>0</v>
      </c>
      <c r="C69" s="10" t="s">
        <v>13</v>
      </c>
      <c r="D69" s="10" t="s">
        <v>15</v>
      </c>
      <c r="E69" s="10" t="s">
        <v>2</v>
      </c>
      <c r="F69" s="10" t="s">
        <v>1</v>
      </c>
      <c r="G69" s="11" t="s">
        <v>3</v>
      </c>
      <c r="H69" s="11" t="s">
        <v>4</v>
      </c>
      <c r="I69" s="11" t="s">
        <v>5</v>
      </c>
    </row>
    <row r="70" spans="2:9" x14ac:dyDescent="0.35">
      <c r="B70" s="22"/>
      <c r="C70" s="22"/>
      <c r="D70" s="22" t="s">
        <v>14</v>
      </c>
      <c r="E70" s="22"/>
      <c r="F70" s="22"/>
      <c r="G70" s="86">
        <v>0</v>
      </c>
      <c r="H70" s="86">
        <v>0</v>
      </c>
      <c r="I70" s="262">
        <v>84706467</v>
      </c>
    </row>
    <row r="71" spans="2:9" x14ac:dyDescent="0.35">
      <c r="B71" s="41">
        <v>42220</v>
      </c>
      <c r="C71" s="13" t="s">
        <v>188</v>
      </c>
      <c r="D71" s="42"/>
      <c r="E71" s="42"/>
      <c r="F71" s="42" t="s">
        <v>521</v>
      </c>
      <c r="G71" s="44">
        <v>200869890</v>
      </c>
      <c r="H71" s="202">
        <v>0</v>
      </c>
      <c r="I71" s="12">
        <f t="shared" ref="I71:I89" si="1">I70+G71-H71</f>
        <v>285576357</v>
      </c>
    </row>
    <row r="72" spans="2:9" x14ac:dyDescent="0.35">
      <c r="B72" s="41">
        <v>42251</v>
      </c>
      <c r="C72" s="13" t="s">
        <v>549</v>
      </c>
      <c r="D72" s="42"/>
      <c r="E72" s="42">
        <v>650</v>
      </c>
      <c r="F72" s="42" t="s">
        <v>514</v>
      </c>
      <c r="G72" s="15">
        <v>0</v>
      </c>
      <c r="H72" s="202">
        <v>1875600</v>
      </c>
      <c r="I72" s="12">
        <f t="shared" si="1"/>
        <v>283700757</v>
      </c>
    </row>
    <row r="73" spans="2:9" x14ac:dyDescent="0.35">
      <c r="B73" s="41">
        <v>42251</v>
      </c>
      <c r="C73" s="13" t="s">
        <v>139</v>
      </c>
      <c r="D73" s="42"/>
      <c r="E73" s="42">
        <v>651</v>
      </c>
      <c r="F73" s="42" t="s">
        <v>513</v>
      </c>
      <c r="G73" s="44"/>
      <c r="H73" s="202">
        <v>422000</v>
      </c>
      <c r="I73" s="12">
        <f t="shared" si="1"/>
        <v>283278757</v>
      </c>
    </row>
    <row r="74" spans="2:9" x14ac:dyDescent="0.35">
      <c r="B74" s="41">
        <v>42251</v>
      </c>
      <c r="C74" s="13" t="s">
        <v>46</v>
      </c>
      <c r="D74" s="42"/>
      <c r="E74" s="42">
        <v>652</v>
      </c>
      <c r="F74" s="42" t="s">
        <v>522</v>
      </c>
      <c r="G74" s="44"/>
      <c r="H74" s="202">
        <v>1500000</v>
      </c>
      <c r="I74" s="12">
        <f t="shared" si="1"/>
        <v>281778757</v>
      </c>
    </row>
    <row r="75" spans="2:9" x14ac:dyDescent="0.35">
      <c r="B75" s="41">
        <v>42251</v>
      </c>
      <c r="C75" s="13" t="s">
        <v>142</v>
      </c>
      <c r="D75" s="42"/>
      <c r="E75" s="42">
        <v>653</v>
      </c>
      <c r="F75" s="42" t="s">
        <v>537</v>
      </c>
      <c r="G75" s="44">
        <v>0</v>
      </c>
      <c r="H75" s="202">
        <v>320000</v>
      </c>
      <c r="I75" s="12">
        <f t="shared" si="1"/>
        <v>281458757</v>
      </c>
    </row>
    <row r="76" spans="2:9" x14ac:dyDescent="0.35">
      <c r="B76" s="41">
        <v>42251</v>
      </c>
      <c r="C76" s="13" t="s">
        <v>188</v>
      </c>
      <c r="D76" s="42"/>
      <c r="E76" s="42">
        <v>654</v>
      </c>
      <c r="F76" s="42" t="s">
        <v>516</v>
      </c>
      <c r="G76" s="44">
        <v>0</v>
      </c>
      <c r="H76" s="202">
        <v>2250000</v>
      </c>
      <c r="I76" s="12">
        <f t="shared" si="1"/>
        <v>279208757</v>
      </c>
    </row>
    <row r="77" spans="2:9" x14ac:dyDescent="0.35">
      <c r="B77" s="41">
        <v>42251</v>
      </c>
      <c r="C77" s="13" t="s">
        <v>187</v>
      </c>
      <c r="D77" s="42"/>
      <c r="E77" s="42">
        <v>655</v>
      </c>
      <c r="F77" s="24" t="s">
        <v>198</v>
      </c>
      <c r="G77" s="44">
        <v>0</v>
      </c>
      <c r="H77" s="202">
        <v>2500000</v>
      </c>
      <c r="I77" s="12">
        <f t="shared" si="1"/>
        <v>276708757</v>
      </c>
    </row>
    <row r="78" spans="2:9" x14ac:dyDescent="0.35">
      <c r="B78" s="41">
        <v>42251</v>
      </c>
      <c r="C78" s="13" t="s">
        <v>201</v>
      </c>
      <c r="D78" s="42"/>
      <c r="E78" s="42">
        <v>656</v>
      </c>
      <c r="F78" s="42" t="s">
        <v>523</v>
      </c>
      <c r="G78" s="44"/>
      <c r="H78" s="202">
        <v>250000</v>
      </c>
      <c r="I78" s="12">
        <f t="shared" si="1"/>
        <v>276458757</v>
      </c>
    </row>
    <row r="79" spans="2:9" x14ac:dyDescent="0.35">
      <c r="B79" s="41">
        <v>42251</v>
      </c>
      <c r="C79" s="13" t="s">
        <v>202</v>
      </c>
      <c r="D79" s="42"/>
      <c r="E79" s="42">
        <v>657</v>
      </c>
      <c r="F79" s="42" t="s">
        <v>524</v>
      </c>
      <c r="G79" s="44">
        <v>0</v>
      </c>
      <c r="H79" s="202">
        <v>1000000</v>
      </c>
      <c r="I79" s="12">
        <f t="shared" si="1"/>
        <v>275458757</v>
      </c>
    </row>
    <row r="80" spans="2:9" x14ac:dyDescent="0.35">
      <c r="B80" s="41" t="s">
        <v>531</v>
      </c>
      <c r="C80" s="13" t="s">
        <v>204</v>
      </c>
      <c r="D80" s="42"/>
      <c r="E80" s="42">
        <v>658</v>
      </c>
      <c r="F80" s="42" t="s">
        <v>532</v>
      </c>
      <c r="G80" s="44">
        <v>0</v>
      </c>
      <c r="H80" s="202">
        <v>4257000</v>
      </c>
      <c r="I80" s="12">
        <f t="shared" si="1"/>
        <v>271201757</v>
      </c>
    </row>
    <row r="81" spans="2:9" x14ac:dyDescent="0.35">
      <c r="B81" s="41" t="s">
        <v>531</v>
      </c>
      <c r="C81" s="13" t="s">
        <v>206</v>
      </c>
      <c r="D81" s="42"/>
      <c r="E81" s="42">
        <v>659</v>
      </c>
      <c r="F81" s="42" t="s">
        <v>533</v>
      </c>
      <c r="G81" s="44">
        <v>0</v>
      </c>
      <c r="H81" s="202">
        <v>3775000</v>
      </c>
      <c r="I81" s="12">
        <f t="shared" si="1"/>
        <v>267426757</v>
      </c>
    </row>
    <row r="82" spans="2:9" x14ac:dyDescent="0.35">
      <c r="B82" s="41" t="s">
        <v>541</v>
      </c>
      <c r="C82" s="13" t="s">
        <v>44</v>
      </c>
      <c r="D82" s="42"/>
      <c r="E82" s="42">
        <v>660</v>
      </c>
      <c r="F82" s="42" t="s">
        <v>534</v>
      </c>
      <c r="G82" s="44">
        <v>0</v>
      </c>
      <c r="H82" s="202">
        <v>4023139</v>
      </c>
      <c r="I82" s="12">
        <f t="shared" si="1"/>
        <v>263403618</v>
      </c>
    </row>
    <row r="83" spans="2:9" x14ac:dyDescent="0.35">
      <c r="B83" s="41" t="s">
        <v>541</v>
      </c>
      <c r="C83" s="13" t="s">
        <v>43</v>
      </c>
      <c r="D83" s="42"/>
      <c r="E83" s="42">
        <v>661</v>
      </c>
      <c r="F83" s="42" t="s">
        <v>535</v>
      </c>
      <c r="G83" s="44">
        <v>0</v>
      </c>
      <c r="H83" s="194">
        <v>900000</v>
      </c>
      <c r="I83" s="12">
        <f t="shared" si="1"/>
        <v>262503618</v>
      </c>
    </row>
    <row r="84" spans="2:9" x14ac:dyDescent="0.35">
      <c r="B84" s="41" t="s">
        <v>541</v>
      </c>
      <c r="C84" s="13" t="s">
        <v>43</v>
      </c>
      <c r="D84" s="42"/>
      <c r="E84" s="42">
        <v>661</v>
      </c>
      <c r="F84" s="42" t="s">
        <v>536</v>
      </c>
      <c r="G84" s="44">
        <v>0</v>
      </c>
      <c r="H84" s="194">
        <v>320000</v>
      </c>
      <c r="I84" s="12">
        <f t="shared" si="1"/>
        <v>262183618</v>
      </c>
    </row>
    <row r="85" spans="2:9" x14ac:dyDescent="0.35">
      <c r="B85" s="41" t="s">
        <v>541</v>
      </c>
      <c r="C85" s="13" t="s">
        <v>204</v>
      </c>
      <c r="D85" s="42"/>
      <c r="E85" s="42">
        <v>662</v>
      </c>
      <c r="F85" s="42" t="s">
        <v>538</v>
      </c>
      <c r="G85" s="44">
        <v>0</v>
      </c>
      <c r="H85" s="194">
        <v>9598029</v>
      </c>
      <c r="I85" s="12">
        <f t="shared" si="1"/>
        <v>252585589</v>
      </c>
    </row>
    <row r="86" spans="2:9" x14ac:dyDescent="0.35">
      <c r="B86" s="41" t="s">
        <v>541</v>
      </c>
      <c r="C86" s="13" t="s">
        <v>151</v>
      </c>
      <c r="D86" s="42"/>
      <c r="E86" s="42">
        <v>663</v>
      </c>
      <c r="F86" s="42" t="s">
        <v>539</v>
      </c>
      <c r="G86" s="43"/>
      <c r="H86" s="64">
        <v>5815559</v>
      </c>
      <c r="I86" s="12">
        <f t="shared" si="1"/>
        <v>246770030</v>
      </c>
    </row>
    <row r="87" spans="2:9" x14ac:dyDescent="0.35">
      <c r="B87" s="41" t="s">
        <v>541</v>
      </c>
      <c r="C87" s="13" t="s">
        <v>142</v>
      </c>
      <c r="D87" s="42"/>
      <c r="E87" s="42">
        <v>664</v>
      </c>
      <c r="F87" s="42" t="s">
        <v>540</v>
      </c>
      <c r="G87" s="43"/>
      <c r="H87" s="64">
        <v>150000</v>
      </c>
      <c r="I87" s="12">
        <f t="shared" si="1"/>
        <v>246620030</v>
      </c>
    </row>
    <row r="88" spans="2:9" x14ac:dyDescent="0.35">
      <c r="B88" s="41" t="s">
        <v>541</v>
      </c>
      <c r="C88" s="13" t="s">
        <v>188</v>
      </c>
      <c r="D88" s="42"/>
      <c r="E88" s="42">
        <v>665</v>
      </c>
      <c r="F88" s="42" t="s">
        <v>542</v>
      </c>
      <c r="G88" s="43"/>
      <c r="H88" s="64">
        <v>5000000</v>
      </c>
      <c r="I88" s="12">
        <f t="shared" si="1"/>
        <v>241620030</v>
      </c>
    </row>
    <row r="89" spans="2:9" x14ac:dyDescent="0.35">
      <c r="B89" s="41" t="s">
        <v>543</v>
      </c>
      <c r="C89" s="13" t="s">
        <v>151</v>
      </c>
      <c r="D89" s="42"/>
      <c r="E89" s="42"/>
      <c r="F89" s="42" t="s">
        <v>39</v>
      </c>
      <c r="G89" s="43"/>
      <c r="H89" s="203">
        <v>112365</v>
      </c>
      <c r="I89" s="197">
        <f t="shared" si="1"/>
        <v>241507665</v>
      </c>
    </row>
    <row r="90" spans="2:9" x14ac:dyDescent="0.35">
      <c r="B90" s="170"/>
      <c r="C90" s="171"/>
      <c r="D90" s="16"/>
      <c r="E90" s="16"/>
      <c r="F90" s="16"/>
      <c r="G90" s="8"/>
      <c r="H90" s="265"/>
      <c r="I90" s="266"/>
    </row>
    <row r="91" spans="2:9" x14ac:dyDescent="0.35">
      <c r="G91" s="111"/>
      <c r="H91" s="111"/>
      <c r="I91" s="263"/>
    </row>
    <row r="92" spans="2:9" x14ac:dyDescent="0.35">
      <c r="G92" s="111"/>
      <c r="H92" s="111"/>
      <c r="I92" s="261"/>
    </row>
    <row r="93" spans="2:9" ht="15.5" x14ac:dyDescent="0.35">
      <c r="B93" s="1" t="s">
        <v>11</v>
      </c>
      <c r="C93" s="2"/>
      <c r="D93" s="2"/>
      <c r="E93" s="167" t="s">
        <v>528</v>
      </c>
      <c r="G93" s="111"/>
      <c r="H93" s="111"/>
      <c r="I93" s="261"/>
    </row>
    <row r="94" spans="2:9" ht="15.5" x14ac:dyDescent="0.35">
      <c r="B94" s="2"/>
      <c r="C94" s="267" t="s">
        <v>17</v>
      </c>
      <c r="F94" s="168" t="s">
        <v>18</v>
      </c>
      <c r="G94" s="169"/>
      <c r="H94" s="111"/>
      <c r="I94" s="261"/>
    </row>
    <row r="95" spans="2:9" x14ac:dyDescent="0.35">
      <c r="D95" s="47"/>
      <c r="E95" s="47"/>
      <c r="F95" s="47"/>
      <c r="G95" s="169"/>
      <c r="H95" s="111"/>
      <c r="I95" s="261"/>
    </row>
    <row r="98" spans="2:9" ht="18.5" x14ac:dyDescent="0.45">
      <c r="B98" s="684" t="s">
        <v>296</v>
      </c>
      <c r="C98" s="684"/>
      <c r="D98" s="684"/>
      <c r="E98" s="684"/>
      <c r="F98" s="684"/>
      <c r="G98" s="684"/>
      <c r="H98" s="684"/>
      <c r="I98" s="684"/>
    </row>
    <row r="99" spans="2:9" x14ac:dyDescent="0.35">
      <c r="B99" s="10" t="s">
        <v>0</v>
      </c>
      <c r="C99" s="10" t="s">
        <v>13</v>
      </c>
      <c r="D99" s="10" t="s">
        <v>15</v>
      </c>
      <c r="E99" s="10" t="s">
        <v>2</v>
      </c>
      <c r="F99" s="10" t="s">
        <v>1</v>
      </c>
      <c r="G99" s="11" t="s">
        <v>3</v>
      </c>
      <c r="H99" s="11" t="s">
        <v>4</v>
      </c>
      <c r="I99" s="11" t="s">
        <v>5</v>
      </c>
    </row>
    <row r="100" spans="2:9" x14ac:dyDescent="0.35">
      <c r="B100" s="22"/>
      <c r="C100" s="22"/>
      <c r="D100" s="22" t="s">
        <v>14</v>
      </c>
      <c r="E100" s="22"/>
      <c r="F100" s="22"/>
      <c r="G100" s="86">
        <v>0</v>
      </c>
      <c r="H100" s="86">
        <v>0</v>
      </c>
      <c r="I100" s="262">
        <v>241507665</v>
      </c>
    </row>
    <row r="101" spans="2:9" x14ac:dyDescent="0.35">
      <c r="B101" s="41">
        <v>41795</v>
      </c>
      <c r="C101" s="13" t="s">
        <v>49</v>
      </c>
      <c r="D101" s="42">
        <v>5343</v>
      </c>
      <c r="E101" s="42">
        <v>483</v>
      </c>
      <c r="F101" s="42" t="s">
        <v>212</v>
      </c>
      <c r="G101" s="44">
        <v>0</v>
      </c>
      <c r="H101" s="194">
        <v>20000000</v>
      </c>
      <c r="I101" s="12">
        <f t="shared" ref="I101:I114" si="2">I100+G101-H101</f>
        <v>221507665</v>
      </c>
    </row>
    <row r="102" spans="2:9" x14ac:dyDescent="0.35">
      <c r="B102" s="41">
        <v>41795</v>
      </c>
      <c r="C102" s="13" t="s">
        <v>50</v>
      </c>
      <c r="D102" s="42">
        <v>5344</v>
      </c>
      <c r="E102" s="42">
        <v>484</v>
      </c>
      <c r="F102" s="42" t="s">
        <v>213</v>
      </c>
      <c r="G102" s="44">
        <v>0</v>
      </c>
      <c r="H102" s="194">
        <v>20000000</v>
      </c>
      <c r="I102" s="12">
        <f t="shared" si="2"/>
        <v>201507665</v>
      </c>
    </row>
    <row r="103" spans="2:9" x14ac:dyDescent="0.35">
      <c r="B103" s="41">
        <v>41795</v>
      </c>
      <c r="C103" s="13" t="s">
        <v>294</v>
      </c>
      <c r="D103" s="42">
        <v>5345</v>
      </c>
      <c r="E103" s="42">
        <v>485</v>
      </c>
      <c r="F103" s="42" t="s">
        <v>214</v>
      </c>
      <c r="G103" s="44">
        <v>0</v>
      </c>
      <c r="H103" s="194">
        <v>20000000</v>
      </c>
      <c r="I103" s="12">
        <f t="shared" si="2"/>
        <v>181507665</v>
      </c>
    </row>
    <row r="104" spans="2:9" x14ac:dyDescent="0.35">
      <c r="B104" s="41">
        <v>41795</v>
      </c>
      <c r="C104" s="13"/>
      <c r="D104" s="42">
        <v>5345</v>
      </c>
      <c r="E104" s="42">
        <v>485</v>
      </c>
      <c r="F104" s="42" t="s">
        <v>215</v>
      </c>
      <c r="G104" s="44">
        <v>0</v>
      </c>
      <c r="H104" s="194">
        <v>1200000</v>
      </c>
      <c r="I104" s="12">
        <f t="shared" si="2"/>
        <v>180307665</v>
      </c>
    </row>
    <row r="105" spans="2:9" x14ac:dyDescent="0.35">
      <c r="B105" s="41">
        <v>41795</v>
      </c>
      <c r="C105" s="13" t="s">
        <v>143</v>
      </c>
      <c r="D105" s="42">
        <v>5346</v>
      </c>
      <c r="E105" s="42">
        <v>486</v>
      </c>
      <c r="F105" s="42" t="s">
        <v>216</v>
      </c>
      <c r="G105" s="44">
        <v>0</v>
      </c>
      <c r="H105" s="194">
        <v>750000</v>
      </c>
      <c r="I105" s="12">
        <f t="shared" si="2"/>
        <v>179557665</v>
      </c>
    </row>
    <row r="106" spans="2:9" x14ac:dyDescent="0.35">
      <c r="B106" s="41">
        <v>41795</v>
      </c>
      <c r="C106" s="13" t="s">
        <v>44</v>
      </c>
      <c r="D106" s="42">
        <v>5347</v>
      </c>
      <c r="E106" s="42">
        <v>487</v>
      </c>
      <c r="F106" s="42" t="s">
        <v>217</v>
      </c>
      <c r="G106" s="44">
        <v>0</v>
      </c>
      <c r="H106" s="194">
        <v>5700000</v>
      </c>
      <c r="I106" s="12">
        <f t="shared" si="2"/>
        <v>173857665</v>
      </c>
    </row>
    <row r="107" spans="2:9" x14ac:dyDescent="0.35">
      <c r="B107" s="41">
        <v>41795</v>
      </c>
      <c r="C107" s="13" t="s">
        <v>295</v>
      </c>
      <c r="D107" s="42">
        <v>5348</v>
      </c>
      <c r="E107" s="42">
        <v>493</v>
      </c>
      <c r="F107" s="42" t="s">
        <v>218</v>
      </c>
      <c r="G107" s="44">
        <v>0</v>
      </c>
      <c r="H107" s="194">
        <v>20400000</v>
      </c>
      <c r="I107" s="12">
        <f>I106+G107-H107</f>
        <v>153457665</v>
      </c>
    </row>
    <row r="108" spans="2:9" x14ac:dyDescent="0.35">
      <c r="B108" s="41">
        <v>41795</v>
      </c>
      <c r="C108" s="13" t="s">
        <v>295</v>
      </c>
      <c r="D108" s="42">
        <v>5348</v>
      </c>
      <c r="E108" s="42">
        <v>494</v>
      </c>
      <c r="F108" s="42" t="s">
        <v>219</v>
      </c>
      <c r="G108" s="44">
        <v>0</v>
      </c>
      <c r="H108" s="194">
        <v>3200000</v>
      </c>
      <c r="I108" s="12">
        <f t="shared" si="2"/>
        <v>150257665</v>
      </c>
    </row>
    <row r="109" spans="2:9" x14ac:dyDescent="0.35">
      <c r="B109" s="41">
        <v>41795</v>
      </c>
      <c r="C109" s="13" t="s">
        <v>44</v>
      </c>
      <c r="D109" s="42">
        <v>5349</v>
      </c>
      <c r="E109" s="42">
        <v>489</v>
      </c>
      <c r="F109" s="42" t="s">
        <v>220</v>
      </c>
      <c r="G109" s="44"/>
      <c r="H109" s="194">
        <v>100000</v>
      </c>
      <c r="I109" s="12">
        <f t="shared" si="2"/>
        <v>150157665</v>
      </c>
    </row>
    <row r="110" spans="2:9" x14ac:dyDescent="0.35">
      <c r="B110" s="41">
        <v>41795</v>
      </c>
      <c r="C110" s="13" t="s">
        <v>50</v>
      </c>
      <c r="D110" s="42">
        <v>5350</v>
      </c>
      <c r="E110" s="42">
        <v>490</v>
      </c>
      <c r="F110" s="42" t="s">
        <v>221</v>
      </c>
      <c r="G110" s="44">
        <v>0</v>
      </c>
      <c r="H110" s="194">
        <v>1200000</v>
      </c>
      <c r="I110" s="12">
        <f t="shared" si="2"/>
        <v>148957665</v>
      </c>
    </row>
    <row r="111" spans="2:9" x14ac:dyDescent="0.35">
      <c r="B111" s="41" t="s">
        <v>225</v>
      </c>
      <c r="C111" s="13"/>
      <c r="D111" s="42">
        <v>5351</v>
      </c>
      <c r="E111" s="42">
        <v>491</v>
      </c>
      <c r="F111" s="42" t="s">
        <v>222</v>
      </c>
      <c r="G111" s="44">
        <v>0</v>
      </c>
      <c r="H111" s="194">
        <v>1000000</v>
      </c>
      <c r="I111" s="12">
        <f t="shared" si="2"/>
        <v>147957665</v>
      </c>
    </row>
    <row r="112" spans="2:9" x14ac:dyDescent="0.35">
      <c r="B112" s="41" t="s">
        <v>225</v>
      </c>
      <c r="C112" s="13" t="s">
        <v>43</v>
      </c>
      <c r="D112" s="42">
        <v>5352</v>
      </c>
      <c r="E112" s="42">
        <v>492</v>
      </c>
      <c r="F112" s="42" t="s">
        <v>223</v>
      </c>
      <c r="G112" s="44">
        <v>0</v>
      </c>
      <c r="H112" s="194">
        <v>200000</v>
      </c>
      <c r="I112" s="12">
        <f t="shared" si="2"/>
        <v>147757665</v>
      </c>
    </row>
    <row r="113" spans="2:9" x14ac:dyDescent="0.35">
      <c r="B113" s="41" t="s">
        <v>225</v>
      </c>
      <c r="C113" s="13" t="s">
        <v>43</v>
      </c>
      <c r="D113" s="42">
        <v>5352</v>
      </c>
      <c r="E113" s="42">
        <v>492</v>
      </c>
      <c r="F113" s="42" t="s">
        <v>224</v>
      </c>
      <c r="G113" s="44">
        <v>0</v>
      </c>
      <c r="H113" s="202">
        <v>950000</v>
      </c>
      <c r="I113" s="12">
        <f t="shared" si="2"/>
        <v>146807665</v>
      </c>
    </row>
    <row r="114" spans="2:9" x14ac:dyDescent="0.35">
      <c r="B114" s="41" t="s">
        <v>245</v>
      </c>
      <c r="C114" s="13"/>
      <c r="D114" s="42"/>
      <c r="E114" s="42"/>
      <c r="F114" s="42" t="s">
        <v>39</v>
      </c>
      <c r="G114" s="43"/>
      <c r="H114" s="201">
        <v>12500</v>
      </c>
      <c r="I114" s="197">
        <f t="shared" si="2"/>
        <v>146795165</v>
      </c>
    </row>
    <row r="115" spans="2:9" x14ac:dyDescent="0.35">
      <c r="G115" s="111"/>
      <c r="H115" s="111"/>
      <c r="I115" s="261"/>
    </row>
    <row r="116" spans="2:9" ht="15.5" x14ac:dyDescent="0.35">
      <c r="B116" s="1" t="s">
        <v>11</v>
      </c>
      <c r="C116" s="2"/>
      <c r="D116" s="2"/>
      <c r="E116" s="167"/>
      <c r="G116" s="111"/>
      <c r="H116" s="111"/>
      <c r="I116" s="261"/>
    </row>
    <row r="117" spans="2:9" ht="15.5" x14ac:dyDescent="0.35">
      <c r="B117" s="2"/>
      <c r="C117" s="2"/>
      <c r="D117" s="1" t="s">
        <v>17</v>
      </c>
      <c r="E117" s="168"/>
      <c r="F117" s="47"/>
      <c r="G117" s="169"/>
      <c r="H117" s="111"/>
      <c r="I117" s="261"/>
    </row>
    <row r="118" spans="2:9" ht="15.5" x14ac:dyDescent="0.35">
      <c r="B118" s="2"/>
      <c r="C118" s="2"/>
      <c r="D118" s="1"/>
      <c r="E118" s="168"/>
      <c r="F118" s="47"/>
      <c r="G118" s="169"/>
      <c r="H118" s="111"/>
      <c r="I118" s="261"/>
    </row>
    <row r="119" spans="2:9" ht="15.5" x14ac:dyDescent="0.35">
      <c r="B119" s="2"/>
      <c r="C119" s="2"/>
      <c r="D119" s="1"/>
      <c r="E119" s="168"/>
      <c r="F119" s="47"/>
      <c r="G119" s="169"/>
      <c r="H119" s="111"/>
      <c r="I119" s="261"/>
    </row>
    <row r="120" spans="2:9" x14ac:dyDescent="0.35">
      <c r="D120" s="47"/>
      <c r="E120" s="47"/>
      <c r="F120" s="47"/>
      <c r="G120" s="169"/>
      <c r="H120" s="111"/>
      <c r="I120" s="261"/>
    </row>
    <row r="121" spans="2:9" ht="18.5" x14ac:dyDescent="0.45">
      <c r="B121" s="684" t="s">
        <v>293</v>
      </c>
      <c r="C121" s="684"/>
      <c r="D121" s="684"/>
      <c r="E121" s="684"/>
      <c r="F121" s="684"/>
      <c r="G121" s="684"/>
      <c r="H121" s="684"/>
      <c r="I121" s="684"/>
    </row>
    <row r="122" spans="2:9" x14ac:dyDescent="0.35">
      <c r="B122" s="10" t="s">
        <v>0</v>
      </c>
      <c r="C122" s="10" t="s">
        <v>13</v>
      </c>
      <c r="D122" s="10" t="s">
        <v>15</v>
      </c>
      <c r="E122" s="10" t="s">
        <v>2</v>
      </c>
      <c r="F122" s="10" t="s">
        <v>1</v>
      </c>
      <c r="G122" s="11" t="s">
        <v>3</v>
      </c>
      <c r="H122" s="11" t="s">
        <v>4</v>
      </c>
      <c r="I122" s="11" t="s">
        <v>5</v>
      </c>
    </row>
    <row r="123" spans="2:9" x14ac:dyDescent="0.35">
      <c r="B123" s="22"/>
      <c r="C123" s="22"/>
      <c r="D123" s="22" t="s">
        <v>14</v>
      </c>
      <c r="E123" s="22"/>
      <c r="F123" s="22"/>
      <c r="G123" s="86">
        <v>0</v>
      </c>
      <c r="H123" s="86">
        <v>0</v>
      </c>
      <c r="I123" s="262">
        <v>108284424.69999999</v>
      </c>
    </row>
    <row r="124" spans="2:9" x14ac:dyDescent="0.35">
      <c r="B124" s="41">
        <v>41676</v>
      </c>
      <c r="C124" s="13"/>
      <c r="D124" s="42">
        <v>5353</v>
      </c>
      <c r="E124" s="42">
        <v>497</v>
      </c>
      <c r="F124" s="42" t="s">
        <v>226</v>
      </c>
      <c r="G124" s="44"/>
      <c r="H124" s="194">
        <v>6318267</v>
      </c>
      <c r="I124" s="12">
        <f t="shared" ref="I124:I144" si="3">I123+G124-H124</f>
        <v>101966157.69999999</v>
      </c>
    </row>
    <row r="125" spans="2:9" x14ac:dyDescent="0.35">
      <c r="B125" s="41">
        <v>41676</v>
      </c>
      <c r="C125" s="13"/>
      <c r="D125" s="42">
        <v>5354</v>
      </c>
      <c r="E125" s="42">
        <v>498</v>
      </c>
      <c r="F125" s="42" t="s">
        <v>227</v>
      </c>
      <c r="G125" s="44"/>
      <c r="H125" s="194">
        <v>3710800</v>
      </c>
      <c r="I125" s="12">
        <f t="shared" si="3"/>
        <v>98255357.699999988</v>
      </c>
    </row>
    <row r="126" spans="2:9" x14ac:dyDescent="0.35">
      <c r="B126" s="41">
        <v>41918</v>
      </c>
      <c r="C126" s="13"/>
      <c r="D126" s="42">
        <v>5355</v>
      </c>
      <c r="E126" s="42">
        <v>499</v>
      </c>
      <c r="F126" s="42" t="s">
        <v>228</v>
      </c>
      <c r="G126" s="44"/>
      <c r="H126" s="194">
        <v>2300000</v>
      </c>
      <c r="I126" s="12">
        <f t="shared" si="3"/>
        <v>95955357.699999988</v>
      </c>
    </row>
    <row r="127" spans="2:9" x14ac:dyDescent="0.35">
      <c r="B127" s="41">
        <v>41918</v>
      </c>
      <c r="C127" s="13"/>
      <c r="D127" s="42"/>
      <c r="E127" s="42">
        <v>499</v>
      </c>
      <c r="F127" s="42" t="s">
        <v>253</v>
      </c>
      <c r="G127" s="44">
        <v>0</v>
      </c>
      <c r="H127" s="194">
        <v>300000</v>
      </c>
      <c r="I127" s="12">
        <f t="shared" si="3"/>
        <v>95655357.699999988</v>
      </c>
    </row>
    <row r="128" spans="2:9" x14ac:dyDescent="0.35">
      <c r="B128" s="41">
        <v>41918</v>
      </c>
      <c r="C128" s="13"/>
      <c r="D128" s="42">
        <v>5356</v>
      </c>
      <c r="E128" s="42">
        <v>500</v>
      </c>
      <c r="F128" s="42" t="s">
        <v>229</v>
      </c>
      <c r="G128" s="44">
        <v>0</v>
      </c>
      <c r="H128" s="194">
        <v>1000000</v>
      </c>
      <c r="I128" s="12">
        <f t="shared" si="3"/>
        <v>94655357.699999988</v>
      </c>
    </row>
    <row r="129" spans="2:9" x14ac:dyDescent="0.35">
      <c r="B129" s="41">
        <v>41918</v>
      </c>
      <c r="C129" s="13"/>
      <c r="D129" s="42">
        <v>5357</v>
      </c>
      <c r="E129" s="42">
        <v>501</v>
      </c>
      <c r="F129" s="42" t="s">
        <v>230</v>
      </c>
      <c r="G129" s="44">
        <v>0</v>
      </c>
      <c r="H129" s="194">
        <v>5400000</v>
      </c>
      <c r="I129" s="12">
        <f t="shared" si="3"/>
        <v>89255357.699999988</v>
      </c>
    </row>
    <row r="130" spans="2:9" x14ac:dyDescent="0.35">
      <c r="B130" s="41">
        <v>41918</v>
      </c>
      <c r="C130" s="13"/>
      <c r="D130" s="42">
        <v>5358</v>
      </c>
      <c r="E130" s="42">
        <v>502</v>
      </c>
      <c r="F130" s="42" t="s">
        <v>231</v>
      </c>
      <c r="G130" s="44">
        <v>0</v>
      </c>
      <c r="H130" s="194">
        <v>9286600</v>
      </c>
      <c r="I130" s="12">
        <f t="shared" si="3"/>
        <v>79968757.699999988</v>
      </c>
    </row>
    <row r="131" spans="2:9" x14ac:dyDescent="0.35">
      <c r="B131" s="41">
        <v>41918</v>
      </c>
      <c r="C131" s="13"/>
      <c r="D131" s="42">
        <v>5359</v>
      </c>
      <c r="E131" s="42">
        <v>503</v>
      </c>
      <c r="F131" s="42" t="s">
        <v>232</v>
      </c>
      <c r="G131" s="44">
        <v>0</v>
      </c>
      <c r="H131" s="194">
        <v>6975000</v>
      </c>
      <c r="I131" s="12">
        <f t="shared" si="3"/>
        <v>72993757.699999988</v>
      </c>
    </row>
    <row r="132" spans="2:9" x14ac:dyDescent="0.35">
      <c r="B132" s="41">
        <v>41979</v>
      </c>
      <c r="C132" s="13"/>
      <c r="D132" s="42">
        <v>5360</v>
      </c>
      <c r="E132" s="42">
        <v>505</v>
      </c>
      <c r="F132" s="42" t="s">
        <v>233</v>
      </c>
      <c r="G132" s="44">
        <v>0</v>
      </c>
      <c r="H132" s="194">
        <v>2941000</v>
      </c>
      <c r="I132" s="12">
        <f t="shared" si="3"/>
        <v>70052757.699999988</v>
      </c>
    </row>
    <row r="133" spans="2:9" x14ac:dyDescent="0.35">
      <c r="B133" s="41" t="s">
        <v>237</v>
      </c>
      <c r="C133" s="13"/>
      <c r="D133" s="42">
        <v>5361</v>
      </c>
      <c r="E133" s="160">
        <v>506</v>
      </c>
      <c r="F133" s="42" t="s">
        <v>234</v>
      </c>
      <c r="G133" s="44">
        <v>0</v>
      </c>
      <c r="H133" s="194">
        <v>2325000</v>
      </c>
      <c r="I133" s="12">
        <f t="shared" si="3"/>
        <v>67727757.699999988</v>
      </c>
    </row>
    <row r="134" spans="2:9" x14ac:dyDescent="0.35">
      <c r="B134" s="41" t="s">
        <v>237</v>
      </c>
      <c r="C134" s="13"/>
      <c r="D134" s="42">
        <v>5362</v>
      </c>
      <c r="E134" s="42">
        <v>507</v>
      </c>
      <c r="F134" s="42" t="s">
        <v>235</v>
      </c>
      <c r="G134" s="44">
        <v>0</v>
      </c>
      <c r="H134" s="194">
        <v>9499000</v>
      </c>
      <c r="I134" s="12">
        <f t="shared" si="3"/>
        <v>58228757.699999988</v>
      </c>
    </row>
    <row r="135" spans="2:9" x14ac:dyDescent="0.35">
      <c r="B135" s="41" t="s">
        <v>237</v>
      </c>
      <c r="C135" s="13"/>
      <c r="D135" s="42">
        <v>5363</v>
      </c>
      <c r="E135" s="42">
        <v>508</v>
      </c>
      <c r="F135" s="42" t="s">
        <v>236</v>
      </c>
      <c r="G135" s="44">
        <v>0</v>
      </c>
      <c r="H135" s="194">
        <v>102000</v>
      </c>
      <c r="I135" s="12">
        <f t="shared" si="3"/>
        <v>58126757.699999988</v>
      </c>
    </row>
    <row r="136" spans="2:9" x14ac:dyDescent="0.35">
      <c r="B136" s="41" t="s">
        <v>241</v>
      </c>
      <c r="C136" s="13"/>
      <c r="D136" s="42">
        <v>5364</v>
      </c>
      <c r="E136" s="42">
        <v>509</v>
      </c>
      <c r="F136" s="42" t="s">
        <v>238</v>
      </c>
      <c r="G136" s="44"/>
      <c r="H136" s="194">
        <v>6318267</v>
      </c>
      <c r="I136" s="12">
        <f t="shared" si="3"/>
        <v>51808490.699999988</v>
      </c>
    </row>
    <row r="137" spans="2:9" x14ac:dyDescent="0.35">
      <c r="B137" s="41" t="s">
        <v>241</v>
      </c>
      <c r="C137" s="13"/>
      <c r="D137" s="42">
        <v>5365</v>
      </c>
      <c r="E137" s="42">
        <v>510</v>
      </c>
      <c r="F137" s="42" t="s">
        <v>239</v>
      </c>
      <c r="G137" s="44"/>
      <c r="H137" s="194">
        <v>3710800</v>
      </c>
      <c r="I137" s="12">
        <f t="shared" si="3"/>
        <v>48097690.699999988</v>
      </c>
    </row>
    <row r="138" spans="2:9" x14ac:dyDescent="0.35">
      <c r="B138" s="41" t="s">
        <v>241</v>
      </c>
      <c r="C138" s="13"/>
      <c r="D138" s="42">
        <v>5366</v>
      </c>
      <c r="E138" s="42">
        <v>511</v>
      </c>
      <c r="F138" s="42" t="s">
        <v>240</v>
      </c>
      <c r="G138" s="44"/>
      <c r="H138" s="194">
        <v>300000</v>
      </c>
      <c r="I138" s="12">
        <f t="shared" si="3"/>
        <v>47797690.699999988</v>
      </c>
    </row>
    <row r="139" spans="2:9" x14ac:dyDescent="0.35">
      <c r="B139" s="41" t="s">
        <v>241</v>
      </c>
      <c r="C139" s="13"/>
      <c r="D139" s="42">
        <v>5367</v>
      </c>
      <c r="E139" s="42">
        <v>512</v>
      </c>
      <c r="F139" s="42" t="s">
        <v>242</v>
      </c>
      <c r="G139" s="44">
        <v>0</v>
      </c>
      <c r="H139" s="194">
        <v>290000</v>
      </c>
      <c r="I139" s="12">
        <f t="shared" si="3"/>
        <v>47507690.699999988</v>
      </c>
    </row>
    <row r="140" spans="2:9" x14ac:dyDescent="0.35">
      <c r="B140" s="41" t="s">
        <v>241</v>
      </c>
      <c r="C140" s="13"/>
      <c r="D140" s="42">
        <v>5368</v>
      </c>
      <c r="E140" s="42">
        <v>513</v>
      </c>
      <c r="F140" s="42" t="s">
        <v>176</v>
      </c>
      <c r="G140" s="44"/>
      <c r="H140" s="194">
        <v>590000</v>
      </c>
      <c r="I140" s="12">
        <f t="shared" si="3"/>
        <v>46917690.699999988</v>
      </c>
    </row>
    <row r="141" spans="2:9" x14ac:dyDescent="0.35">
      <c r="B141" s="41" t="s">
        <v>241</v>
      </c>
      <c r="C141" s="13"/>
      <c r="D141" s="42">
        <v>5369</v>
      </c>
      <c r="E141" s="42">
        <v>514</v>
      </c>
      <c r="F141" s="42" t="s">
        <v>243</v>
      </c>
      <c r="G141" s="44">
        <v>0</v>
      </c>
      <c r="H141" s="194">
        <v>6000000</v>
      </c>
      <c r="I141" s="12">
        <f t="shared" si="3"/>
        <v>40917690.699999988</v>
      </c>
    </row>
    <row r="142" spans="2:9" x14ac:dyDescent="0.35">
      <c r="B142" s="41" t="s">
        <v>241</v>
      </c>
      <c r="C142" s="13"/>
      <c r="D142" s="42">
        <v>5370</v>
      </c>
      <c r="E142" s="42">
        <v>515</v>
      </c>
      <c r="F142" s="42" t="s">
        <v>229</v>
      </c>
      <c r="G142" s="44">
        <v>0</v>
      </c>
      <c r="H142" s="194">
        <v>500000</v>
      </c>
      <c r="I142" s="12">
        <f t="shared" si="3"/>
        <v>40417690.699999988</v>
      </c>
    </row>
    <row r="143" spans="2:9" x14ac:dyDescent="0.35">
      <c r="B143" s="41" t="s">
        <v>241</v>
      </c>
      <c r="C143" s="13"/>
      <c r="D143" s="42">
        <v>5371</v>
      </c>
      <c r="E143" s="42">
        <v>516</v>
      </c>
      <c r="F143" s="42" t="s">
        <v>244</v>
      </c>
      <c r="G143" s="44">
        <v>0</v>
      </c>
      <c r="H143" s="194">
        <v>100000</v>
      </c>
      <c r="I143" s="12">
        <f t="shared" si="3"/>
        <v>40317690.699999988</v>
      </c>
    </row>
    <row r="144" spans="2:9" x14ac:dyDescent="0.35">
      <c r="B144" s="204" t="s">
        <v>255</v>
      </c>
      <c r="C144" s="205"/>
      <c r="D144" s="160"/>
      <c r="E144" s="160"/>
      <c r="F144" s="160" t="s">
        <v>39</v>
      </c>
      <c r="G144" s="207"/>
      <c r="H144" s="208">
        <v>12500</v>
      </c>
      <c r="I144" s="206">
        <f t="shared" si="3"/>
        <v>40305190.699999988</v>
      </c>
    </row>
    <row r="145" spans="2:9" x14ac:dyDescent="0.35">
      <c r="B145" s="170"/>
      <c r="C145" s="171"/>
      <c r="D145" s="16"/>
      <c r="F145" s="16"/>
      <c r="G145" s="17"/>
      <c r="H145" s="172"/>
      <c r="I145" s="173"/>
    </row>
    <row r="146" spans="2:9" ht="15.5" x14ac:dyDescent="0.35">
      <c r="B146" s="1" t="s">
        <v>11</v>
      </c>
      <c r="C146" s="2"/>
      <c r="D146" s="2"/>
      <c r="E146" s="167"/>
      <c r="G146" s="111"/>
      <c r="H146" s="111"/>
      <c r="I146" s="261"/>
    </row>
    <row r="147" spans="2:9" ht="15.5" x14ac:dyDescent="0.35">
      <c r="B147" s="2"/>
      <c r="C147" s="2"/>
      <c r="D147" s="1" t="s">
        <v>17</v>
      </c>
      <c r="E147" s="168"/>
      <c r="F147" s="47"/>
      <c r="G147" s="169"/>
      <c r="H147" s="111"/>
      <c r="I147" s="261"/>
    </row>
    <row r="150" spans="2:9" ht="18.5" x14ac:dyDescent="0.45">
      <c r="B150" s="684" t="s">
        <v>292</v>
      </c>
      <c r="C150" s="684"/>
      <c r="D150" s="684"/>
      <c r="E150" s="684"/>
      <c r="F150" s="684"/>
      <c r="G150" s="684"/>
      <c r="H150" s="684"/>
      <c r="I150" s="684"/>
    </row>
    <row r="151" spans="2:9" x14ac:dyDescent="0.35">
      <c r="B151" s="10" t="s">
        <v>0</v>
      </c>
      <c r="C151" s="10" t="s">
        <v>13</v>
      </c>
      <c r="D151" s="10" t="s">
        <v>15</v>
      </c>
      <c r="E151" s="10" t="s">
        <v>2</v>
      </c>
      <c r="F151" s="10" t="s">
        <v>1</v>
      </c>
      <c r="G151" s="11" t="s">
        <v>3</v>
      </c>
      <c r="H151" s="11" t="s">
        <v>4</v>
      </c>
      <c r="I151" s="11" t="s">
        <v>5</v>
      </c>
    </row>
    <row r="152" spans="2:9" x14ac:dyDescent="0.35">
      <c r="B152" s="22"/>
      <c r="C152" s="22"/>
      <c r="D152" s="22" t="s">
        <v>14</v>
      </c>
      <c r="E152" s="22"/>
      <c r="F152" s="22"/>
      <c r="G152" s="86">
        <v>0</v>
      </c>
      <c r="H152" s="86">
        <v>0</v>
      </c>
      <c r="I152" s="262">
        <v>40305190.699999988</v>
      </c>
    </row>
    <row r="153" spans="2:9" x14ac:dyDescent="0.35">
      <c r="B153" s="41">
        <v>41705</v>
      </c>
      <c r="C153" s="13"/>
      <c r="D153" s="42">
        <v>5372</v>
      </c>
      <c r="E153" s="42">
        <v>518</v>
      </c>
      <c r="F153" s="42" t="s">
        <v>256</v>
      </c>
      <c r="G153" s="44"/>
      <c r="H153" s="194">
        <v>396500</v>
      </c>
      <c r="I153" s="12">
        <f t="shared" ref="I153:I178" si="4">I152+G153-H153</f>
        <v>39908690.699999988</v>
      </c>
    </row>
    <row r="154" spans="2:9" x14ac:dyDescent="0.35">
      <c r="B154" s="41">
        <v>41705</v>
      </c>
      <c r="C154" s="13"/>
      <c r="D154" s="42">
        <v>5373</v>
      </c>
      <c r="E154" s="42">
        <v>519</v>
      </c>
      <c r="F154" s="42" t="s">
        <v>257</v>
      </c>
      <c r="G154" s="44">
        <v>0</v>
      </c>
      <c r="H154" s="194">
        <v>2500000</v>
      </c>
      <c r="I154" s="12">
        <f t="shared" si="4"/>
        <v>37408690.699999988</v>
      </c>
    </row>
    <row r="155" spans="2:9" x14ac:dyDescent="0.35">
      <c r="B155" s="41">
        <v>41705</v>
      </c>
      <c r="C155" s="13"/>
      <c r="D155" s="42">
        <v>5374</v>
      </c>
      <c r="E155" s="42">
        <v>520</v>
      </c>
      <c r="F155" s="42" t="s">
        <v>258</v>
      </c>
      <c r="G155" s="44">
        <v>0</v>
      </c>
      <c r="H155" s="194">
        <v>500000</v>
      </c>
      <c r="I155" s="12">
        <f t="shared" si="4"/>
        <v>36908690.699999988</v>
      </c>
    </row>
    <row r="156" spans="2:9" x14ac:dyDescent="0.35">
      <c r="B156" s="41">
        <v>41705</v>
      </c>
      <c r="C156" s="13"/>
      <c r="D156" s="42">
        <v>5374</v>
      </c>
      <c r="E156" s="42">
        <v>520</v>
      </c>
      <c r="F156" s="42" t="s">
        <v>259</v>
      </c>
      <c r="G156" s="44"/>
      <c r="H156" s="194">
        <v>300000</v>
      </c>
      <c r="I156" s="12">
        <f t="shared" si="4"/>
        <v>36608690.699999988</v>
      </c>
    </row>
    <row r="157" spans="2:9" x14ac:dyDescent="0.35">
      <c r="B157" s="41">
        <v>41705</v>
      </c>
      <c r="C157" s="13"/>
      <c r="D157" s="42">
        <v>5375</v>
      </c>
      <c r="E157" s="42">
        <v>521</v>
      </c>
      <c r="F157" s="42" t="s">
        <v>260</v>
      </c>
      <c r="G157" s="44">
        <v>0</v>
      </c>
      <c r="H157" s="194">
        <v>1533600</v>
      </c>
      <c r="I157" s="12">
        <f t="shared" si="4"/>
        <v>35075090.699999988</v>
      </c>
    </row>
    <row r="158" spans="2:9" x14ac:dyDescent="0.35">
      <c r="B158" s="41">
        <v>41705</v>
      </c>
      <c r="C158" s="13"/>
      <c r="D158" s="42">
        <v>5376</v>
      </c>
      <c r="E158" s="42">
        <v>522</v>
      </c>
      <c r="F158" s="42" t="s">
        <v>261</v>
      </c>
      <c r="G158" s="15">
        <v>0</v>
      </c>
      <c r="H158" s="194">
        <v>2390000</v>
      </c>
      <c r="I158" s="12">
        <f t="shared" si="4"/>
        <v>32685090.699999988</v>
      </c>
    </row>
    <row r="159" spans="2:9" x14ac:dyDescent="0.35">
      <c r="B159" s="41">
        <v>41705</v>
      </c>
      <c r="C159" s="13"/>
      <c r="D159" s="42">
        <v>5377</v>
      </c>
      <c r="E159" s="42">
        <v>523</v>
      </c>
      <c r="F159" s="42" t="s">
        <v>262</v>
      </c>
      <c r="G159" s="44">
        <v>0</v>
      </c>
      <c r="H159" s="194">
        <v>9168600</v>
      </c>
      <c r="I159" s="12">
        <f t="shared" si="4"/>
        <v>23516490.699999988</v>
      </c>
    </row>
    <row r="160" spans="2:9" x14ac:dyDescent="0.35">
      <c r="B160" s="41">
        <v>41705</v>
      </c>
      <c r="C160" s="13" t="s">
        <v>44</v>
      </c>
      <c r="D160" s="42">
        <v>5378</v>
      </c>
      <c r="E160" s="42">
        <v>524</v>
      </c>
      <c r="F160" s="42" t="s">
        <v>284</v>
      </c>
      <c r="G160" s="44">
        <v>0</v>
      </c>
      <c r="H160" s="194">
        <v>7510000</v>
      </c>
      <c r="I160" s="12">
        <f t="shared" si="4"/>
        <v>16006490.699999988</v>
      </c>
    </row>
    <row r="161" spans="2:9" x14ac:dyDescent="0.35">
      <c r="B161" s="41">
        <v>41705</v>
      </c>
      <c r="C161" s="13" t="s">
        <v>44</v>
      </c>
      <c r="D161" s="42">
        <v>5379</v>
      </c>
      <c r="E161" s="42">
        <v>525</v>
      </c>
      <c r="F161" s="42" t="s">
        <v>263</v>
      </c>
      <c r="G161" s="44">
        <v>0</v>
      </c>
      <c r="H161" s="194">
        <v>1810000</v>
      </c>
      <c r="I161" s="12">
        <f t="shared" si="4"/>
        <v>14196490.699999988</v>
      </c>
    </row>
    <row r="162" spans="2:9" x14ac:dyDescent="0.35">
      <c r="B162" s="41">
        <v>41705</v>
      </c>
      <c r="C162" s="13" t="s">
        <v>44</v>
      </c>
      <c r="D162" s="42">
        <v>5380</v>
      </c>
      <c r="E162" s="42">
        <v>526</v>
      </c>
      <c r="F162" s="42" t="s">
        <v>264</v>
      </c>
      <c r="G162" s="44">
        <v>0</v>
      </c>
      <c r="H162" s="194">
        <v>1000000</v>
      </c>
      <c r="I162" s="12">
        <f t="shared" si="4"/>
        <v>13196490.699999988</v>
      </c>
    </row>
    <row r="163" spans="2:9" x14ac:dyDescent="0.35">
      <c r="B163" s="41">
        <v>41858</v>
      </c>
      <c r="C163" s="13"/>
      <c r="D163" s="42"/>
      <c r="E163" s="42" t="s">
        <v>266</v>
      </c>
      <c r="F163" s="42" t="s">
        <v>265</v>
      </c>
      <c r="G163" s="15">
        <v>205576610</v>
      </c>
      <c r="H163" s="200"/>
      <c r="I163" s="12">
        <f t="shared" si="4"/>
        <v>218773100.69999999</v>
      </c>
    </row>
    <row r="164" spans="2:9" x14ac:dyDescent="0.35">
      <c r="B164" s="41">
        <v>41889</v>
      </c>
      <c r="C164" s="13" t="s">
        <v>273</v>
      </c>
      <c r="D164" s="42">
        <v>5381</v>
      </c>
      <c r="E164" s="42">
        <v>527</v>
      </c>
      <c r="F164" s="42" t="s">
        <v>267</v>
      </c>
      <c r="G164" s="44">
        <v>0</v>
      </c>
      <c r="H164" s="194">
        <v>3800000</v>
      </c>
      <c r="I164" s="12">
        <f t="shared" si="4"/>
        <v>214973100.69999999</v>
      </c>
    </row>
    <row r="165" spans="2:9" x14ac:dyDescent="0.35">
      <c r="B165" s="41" t="s">
        <v>268</v>
      </c>
      <c r="C165" s="13" t="s">
        <v>146</v>
      </c>
      <c r="D165" s="42">
        <v>5382</v>
      </c>
      <c r="E165" s="42">
        <v>528</v>
      </c>
      <c r="F165" s="42" t="s">
        <v>269</v>
      </c>
      <c r="G165" s="44"/>
      <c r="H165" s="194">
        <v>6318267</v>
      </c>
      <c r="I165" s="12">
        <f t="shared" si="4"/>
        <v>208654833.69999999</v>
      </c>
    </row>
    <row r="166" spans="2:9" x14ac:dyDescent="0.35">
      <c r="B166" s="41" t="s">
        <v>268</v>
      </c>
      <c r="C166" s="13" t="s">
        <v>48</v>
      </c>
      <c r="D166" s="42">
        <v>5383</v>
      </c>
      <c r="E166" s="42">
        <v>529</v>
      </c>
      <c r="F166" s="42" t="s">
        <v>270</v>
      </c>
      <c r="G166" s="44"/>
      <c r="H166" s="194">
        <v>3710800</v>
      </c>
      <c r="I166" s="12">
        <f t="shared" si="4"/>
        <v>204944033.69999999</v>
      </c>
    </row>
    <row r="167" spans="2:9" x14ac:dyDescent="0.35">
      <c r="B167" s="41" t="s">
        <v>268</v>
      </c>
      <c r="C167" s="13" t="s">
        <v>142</v>
      </c>
      <c r="D167" s="42">
        <v>5384</v>
      </c>
      <c r="E167" s="42">
        <v>530</v>
      </c>
      <c r="F167" s="42" t="s">
        <v>271</v>
      </c>
      <c r="G167" s="44"/>
      <c r="H167" s="194">
        <v>150000</v>
      </c>
      <c r="I167" s="12">
        <f t="shared" si="4"/>
        <v>204794033.69999999</v>
      </c>
    </row>
    <row r="168" spans="2:9" x14ac:dyDescent="0.35">
      <c r="B168" s="41" t="s">
        <v>268</v>
      </c>
      <c r="C168" s="13" t="s">
        <v>204</v>
      </c>
      <c r="D168" s="42">
        <v>5385</v>
      </c>
      <c r="E168" s="42">
        <v>532</v>
      </c>
      <c r="F168" s="42" t="s">
        <v>272</v>
      </c>
      <c r="G168" s="44">
        <v>0</v>
      </c>
      <c r="H168" s="194">
        <v>3544200</v>
      </c>
      <c r="I168" s="12">
        <f t="shared" si="4"/>
        <v>201249833.69999999</v>
      </c>
    </row>
    <row r="169" spans="2:9" x14ac:dyDescent="0.35">
      <c r="B169" s="41" t="s">
        <v>268</v>
      </c>
      <c r="C169" s="13" t="s">
        <v>44</v>
      </c>
      <c r="D169" s="42">
        <v>5386</v>
      </c>
      <c r="E169" s="42">
        <v>533</v>
      </c>
      <c r="F169" s="42" t="s">
        <v>274</v>
      </c>
      <c r="G169" s="44">
        <v>0</v>
      </c>
      <c r="H169" s="194">
        <v>1850000</v>
      </c>
      <c r="I169" s="12">
        <f t="shared" si="4"/>
        <v>199399833.69999999</v>
      </c>
    </row>
    <row r="170" spans="2:9" x14ac:dyDescent="0.35">
      <c r="B170" s="41" t="s">
        <v>268</v>
      </c>
      <c r="C170" s="13" t="s">
        <v>44</v>
      </c>
      <c r="D170" s="42">
        <v>5386</v>
      </c>
      <c r="E170" s="42">
        <v>533</v>
      </c>
      <c r="F170" s="42" t="s">
        <v>275</v>
      </c>
      <c r="G170" s="44">
        <v>0</v>
      </c>
      <c r="H170" s="194">
        <v>123900</v>
      </c>
      <c r="I170" s="12">
        <f t="shared" si="4"/>
        <v>199275933.69999999</v>
      </c>
    </row>
    <row r="171" spans="2:9" x14ac:dyDescent="0.35">
      <c r="B171" s="41" t="s">
        <v>268</v>
      </c>
      <c r="C171" s="13" t="s">
        <v>187</v>
      </c>
      <c r="D171" s="42">
        <v>5387</v>
      </c>
      <c r="E171" s="42">
        <v>534</v>
      </c>
      <c r="F171" s="42" t="s">
        <v>276</v>
      </c>
      <c r="G171" s="44"/>
      <c r="H171" s="194">
        <v>3800000</v>
      </c>
      <c r="I171" s="12">
        <f t="shared" si="4"/>
        <v>195475933.69999999</v>
      </c>
    </row>
    <row r="172" spans="2:9" x14ac:dyDescent="0.35">
      <c r="B172" s="41" t="s">
        <v>268</v>
      </c>
      <c r="C172" s="13" t="s">
        <v>278</v>
      </c>
      <c r="D172" s="42">
        <v>5388</v>
      </c>
      <c r="E172" s="42">
        <v>535</v>
      </c>
      <c r="F172" s="42" t="s">
        <v>277</v>
      </c>
      <c r="G172" s="44">
        <v>0</v>
      </c>
      <c r="H172" s="194">
        <v>9500000</v>
      </c>
      <c r="I172" s="12">
        <f t="shared" si="4"/>
        <v>185975933.69999999</v>
      </c>
    </row>
    <row r="173" spans="2:9" x14ac:dyDescent="0.35">
      <c r="B173" s="41" t="s">
        <v>268</v>
      </c>
      <c r="C173" s="13" t="s">
        <v>44</v>
      </c>
      <c r="D173" s="42">
        <v>5389</v>
      </c>
      <c r="E173" s="42">
        <v>536</v>
      </c>
      <c r="F173" s="42" t="s">
        <v>280</v>
      </c>
      <c r="G173" s="44">
        <v>0</v>
      </c>
      <c r="H173" s="194">
        <v>3400000</v>
      </c>
      <c r="I173" s="12">
        <f t="shared" si="4"/>
        <v>182575933.69999999</v>
      </c>
    </row>
    <row r="174" spans="2:9" x14ac:dyDescent="0.35">
      <c r="B174" s="41" t="s">
        <v>279</v>
      </c>
      <c r="C174" s="13" t="s">
        <v>281</v>
      </c>
      <c r="D174" s="42">
        <v>5390</v>
      </c>
      <c r="E174" s="42">
        <v>537</v>
      </c>
      <c r="F174" s="42" t="s">
        <v>282</v>
      </c>
      <c r="G174" s="44">
        <v>0</v>
      </c>
      <c r="H174" s="194">
        <v>5605600</v>
      </c>
      <c r="I174" s="12">
        <f t="shared" si="4"/>
        <v>176970333.69999999</v>
      </c>
    </row>
    <row r="175" spans="2:9" x14ac:dyDescent="0.35">
      <c r="B175" s="41" t="s">
        <v>279</v>
      </c>
      <c r="C175" s="13" t="s">
        <v>44</v>
      </c>
      <c r="D175" s="42">
        <v>5391</v>
      </c>
      <c r="E175" s="42">
        <v>538</v>
      </c>
      <c r="F175" s="42" t="s">
        <v>283</v>
      </c>
      <c r="G175" s="44">
        <v>0</v>
      </c>
      <c r="H175" s="194">
        <v>2000000</v>
      </c>
      <c r="I175" s="12">
        <f t="shared" si="4"/>
        <v>174970333.69999999</v>
      </c>
    </row>
    <row r="176" spans="2:9" x14ac:dyDescent="0.35">
      <c r="B176" s="41" t="s">
        <v>279</v>
      </c>
      <c r="C176" s="13" t="s">
        <v>143</v>
      </c>
      <c r="D176" s="42">
        <v>5392</v>
      </c>
      <c r="E176" s="42">
        <v>539</v>
      </c>
      <c r="F176" s="42" t="s">
        <v>285</v>
      </c>
      <c r="G176" s="44">
        <v>0</v>
      </c>
      <c r="H176" s="194">
        <v>1000000</v>
      </c>
      <c r="I176" s="12">
        <f t="shared" si="4"/>
        <v>173970333.69999999</v>
      </c>
    </row>
    <row r="177" spans="2:9" x14ac:dyDescent="0.35">
      <c r="B177" s="41" t="s">
        <v>279</v>
      </c>
      <c r="C177" s="13" t="s">
        <v>44</v>
      </c>
      <c r="D177" s="42">
        <v>5393</v>
      </c>
      <c r="E177" s="42">
        <v>540</v>
      </c>
      <c r="F177" s="42" t="s">
        <v>286</v>
      </c>
      <c r="G177" s="44">
        <v>0</v>
      </c>
      <c r="H177" s="194">
        <v>2450000</v>
      </c>
      <c r="I177" s="12">
        <f t="shared" si="4"/>
        <v>171520333.69999999</v>
      </c>
    </row>
    <row r="178" spans="2:9" x14ac:dyDescent="0.35">
      <c r="B178" s="41" t="s">
        <v>291</v>
      </c>
      <c r="C178" s="13"/>
      <c r="D178" s="42"/>
      <c r="E178" s="42"/>
      <c r="F178" s="160" t="s">
        <v>39</v>
      </c>
      <c r="G178" s="43"/>
      <c r="H178" s="203">
        <v>48850</v>
      </c>
      <c r="I178" s="45">
        <f t="shared" si="4"/>
        <v>171471483.69999999</v>
      </c>
    </row>
    <row r="181" spans="2:9" ht="15.5" x14ac:dyDescent="0.35">
      <c r="B181" s="1" t="s">
        <v>11</v>
      </c>
      <c r="C181" s="2"/>
      <c r="D181" s="2"/>
      <c r="E181" s="167"/>
    </row>
    <row r="182" spans="2:9" ht="15.5" x14ac:dyDescent="0.35">
      <c r="B182" s="2"/>
      <c r="C182" s="2"/>
      <c r="D182" s="1" t="s">
        <v>17</v>
      </c>
      <c r="E182" s="168"/>
      <c r="F182" s="47"/>
    </row>
    <row r="184" spans="2:9" ht="18.5" x14ac:dyDescent="0.45">
      <c r="B184" s="684"/>
      <c r="C184" s="684"/>
      <c r="D184" s="684"/>
      <c r="E184" s="684"/>
      <c r="F184" s="684"/>
      <c r="G184" s="684"/>
      <c r="H184" s="684"/>
      <c r="I184" s="684"/>
    </row>
    <row r="185" spans="2:9" x14ac:dyDescent="0.35">
      <c r="D185" s="47"/>
      <c r="E185" s="47"/>
      <c r="F185" s="47"/>
      <c r="G185" s="169"/>
      <c r="H185" s="111"/>
      <c r="I185" s="261"/>
    </row>
    <row r="187" spans="2:9" ht="18.5" x14ac:dyDescent="0.45">
      <c r="B187" s="684" t="s">
        <v>335</v>
      </c>
      <c r="C187" s="684"/>
      <c r="D187" s="684"/>
      <c r="E187" s="684"/>
      <c r="F187" s="684"/>
      <c r="G187" s="684"/>
      <c r="H187" s="684"/>
      <c r="I187" s="684"/>
    </row>
    <row r="188" spans="2:9" x14ac:dyDescent="0.35">
      <c r="B188" s="10" t="s">
        <v>0</v>
      </c>
      <c r="C188" s="10" t="s">
        <v>13</v>
      </c>
      <c r="D188" s="10" t="s">
        <v>15</v>
      </c>
      <c r="E188" s="10" t="s">
        <v>2</v>
      </c>
      <c r="F188" s="10" t="s">
        <v>1</v>
      </c>
      <c r="G188" s="11" t="s">
        <v>3</v>
      </c>
      <c r="H188" s="11" t="s">
        <v>4</v>
      </c>
      <c r="I188" s="11" t="s">
        <v>5</v>
      </c>
    </row>
    <row r="189" spans="2:9" x14ac:dyDescent="0.35">
      <c r="B189" s="22"/>
      <c r="C189" s="22"/>
      <c r="D189" s="22" t="s">
        <v>14</v>
      </c>
      <c r="E189" s="22"/>
      <c r="F189" s="22"/>
      <c r="G189" s="86">
        <v>0</v>
      </c>
      <c r="H189" s="86">
        <v>0</v>
      </c>
      <c r="I189" s="262">
        <v>171471483.69999999</v>
      </c>
    </row>
    <row r="190" spans="2:9" x14ac:dyDescent="0.35">
      <c r="B190" s="41" t="s">
        <v>313</v>
      </c>
      <c r="C190" s="13" t="s">
        <v>146</v>
      </c>
      <c r="D190" s="42">
        <v>5394</v>
      </c>
      <c r="E190" s="42">
        <v>541</v>
      </c>
      <c r="F190" s="160" t="s">
        <v>306</v>
      </c>
      <c r="G190" s="44"/>
      <c r="H190" s="194">
        <v>6318267</v>
      </c>
      <c r="I190" s="12">
        <f t="shared" ref="I190:I203" si="5">I189+G190-H190</f>
        <v>165153216.69999999</v>
      </c>
    </row>
    <row r="191" spans="2:9" x14ac:dyDescent="0.35">
      <c r="B191" s="41" t="s">
        <v>313</v>
      </c>
      <c r="C191" s="13" t="s">
        <v>48</v>
      </c>
      <c r="D191" s="42">
        <v>5395</v>
      </c>
      <c r="E191" s="42">
        <v>542</v>
      </c>
      <c r="F191" s="160" t="s">
        <v>307</v>
      </c>
      <c r="G191" s="44"/>
      <c r="H191" s="194">
        <v>3710800</v>
      </c>
      <c r="I191" s="12">
        <f t="shared" si="5"/>
        <v>161442416.69999999</v>
      </c>
    </row>
    <row r="192" spans="2:9" x14ac:dyDescent="0.35">
      <c r="B192" s="41" t="s">
        <v>313</v>
      </c>
      <c r="C192" s="13" t="s">
        <v>142</v>
      </c>
      <c r="D192" s="42">
        <v>5396</v>
      </c>
      <c r="E192" s="42">
        <v>543</v>
      </c>
      <c r="F192" s="160" t="s">
        <v>308</v>
      </c>
      <c r="G192" s="44"/>
      <c r="H192" s="194">
        <v>150000</v>
      </c>
      <c r="I192" s="12">
        <f t="shared" si="5"/>
        <v>161292416.69999999</v>
      </c>
    </row>
    <row r="193" spans="2:9" x14ac:dyDescent="0.35">
      <c r="B193" s="41" t="s">
        <v>313</v>
      </c>
      <c r="C193" s="13" t="s">
        <v>328</v>
      </c>
      <c r="D193" s="42">
        <v>5397</v>
      </c>
      <c r="E193" s="42">
        <v>544</v>
      </c>
      <c r="F193" s="160" t="s">
        <v>309</v>
      </c>
      <c r="G193" s="44"/>
      <c r="H193" s="194">
        <v>1900000</v>
      </c>
      <c r="I193" s="12">
        <f t="shared" si="5"/>
        <v>159392416.69999999</v>
      </c>
    </row>
    <row r="194" spans="2:9" x14ac:dyDescent="0.35">
      <c r="B194" s="41" t="s">
        <v>313</v>
      </c>
      <c r="C194" s="13" t="s">
        <v>329</v>
      </c>
      <c r="D194" s="42">
        <v>5398</v>
      </c>
      <c r="E194" s="42">
        <v>545</v>
      </c>
      <c r="F194" s="160" t="s">
        <v>310</v>
      </c>
      <c r="G194" s="44">
        <v>0</v>
      </c>
      <c r="H194" s="194">
        <v>2200000</v>
      </c>
      <c r="I194" s="12">
        <f t="shared" si="5"/>
        <v>157192416.69999999</v>
      </c>
    </row>
    <row r="195" spans="2:9" x14ac:dyDescent="0.35">
      <c r="B195" s="41" t="s">
        <v>313</v>
      </c>
      <c r="C195" s="13" t="s">
        <v>330</v>
      </c>
      <c r="D195" s="42">
        <v>5400</v>
      </c>
      <c r="E195" s="42">
        <v>546</v>
      </c>
      <c r="F195" s="42" t="s">
        <v>314</v>
      </c>
      <c r="G195" s="15">
        <v>0</v>
      </c>
      <c r="H195" s="194">
        <v>2402400</v>
      </c>
      <c r="I195" s="12">
        <f t="shared" si="5"/>
        <v>154790016.69999999</v>
      </c>
    </row>
    <row r="196" spans="2:9" x14ac:dyDescent="0.35">
      <c r="B196" s="41" t="s">
        <v>313</v>
      </c>
      <c r="C196" s="13" t="s">
        <v>299</v>
      </c>
      <c r="D196" s="42">
        <v>5399</v>
      </c>
      <c r="E196" s="42">
        <v>547</v>
      </c>
      <c r="F196" s="42" t="s">
        <v>311</v>
      </c>
      <c r="G196" s="44">
        <v>0</v>
      </c>
      <c r="H196" s="194">
        <v>38190700</v>
      </c>
      <c r="I196" s="12">
        <f t="shared" si="5"/>
        <v>116599316.69999999</v>
      </c>
    </row>
    <row r="197" spans="2:9" x14ac:dyDescent="0.35">
      <c r="B197" s="41" t="s">
        <v>323</v>
      </c>
      <c r="C197" s="13" t="s">
        <v>44</v>
      </c>
      <c r="D197" s="42">
        <v>701</v>
      </c>
      <c r="E197" s="42">
        <v>548</v>
      </c>
      <c r="F197" s="42" t="s">
        <v>316</v>
      </c>
      <c r="G197" s="44">
        <v>0</v>
      </c>
      <c r="H197" s="194">
        <v>3150000</v>
      </c>
      <c r="I197" s="12">
        <f t="shared" si="5"/>
        <v>113449316.69999999</v>
      </c>
    </row>
    <row r="198" spans="2:9" x14ac:dyDescent="0.35">
      <c r="B198" s="41" t="s">
        <v>323</v>
      </c>
      <c r="C198" s="13" t="s">
        <v>44</v>
      </c>
      <c r="D198" s="42">
        <v>702</v>
      </c>
      <c r="E198" s="42">
        <v>548</v>
      </c>
      <c r="F198" s="42" t="s">
        <v>317</v>
      </c>
      <c r="G198" s="44">
        <v>0</v>
      </c>
      <c r="H198" s="194">
        <v>3000000</v>
      </c>
      <c r="I198" s="12">
        <f t="shared" si="5"/>
        <v>110449316.69999999</v>
      </c>
    </row>
    <row r="199" spans="2:9" x14ac:dyDescent="0.35">
      <c r="B199" s="41" t="s">
        <v>323</v>
      </c>
      <c r="C199" s="13" t="s">
        <v>43</v>
      </c>
      <c r="D199" s="42">
        <v>702</v>
      </c>
      <c r="E199" s="42">
        <v>548</v>
      </c>
      <c r="F199" s="42" t="s">
        <v>318</v>
      </c>
      <c r="G199" s="44">
        <v>0</v>
      </c>
      <c r="H199" s="194">
        <v>100000</v>
      </c>
      <c r="I199" s="12">
        <f t="shared" si="5"/>
        <v>110349316.69999999</v>
      </c>
    </row>
    <row r="200" spans="2:9" x14ac:dyDescent="0.35">
      <c r="B200" s="41" t="s">
        <v>323</v>
      </c>
      <c r="C200" s="13" t="s">
        <v>43</v>
      </c>
      <c r="D200" s="42">
        <v>702</v>
      </c>
      <c r="E200" s="42">
        <v>548</v>
      </c>
      <c r="F200" s="42" t="s">
        <v>319</v>
      </c>
      <c r="G200" s="15">
        <v>0</v>
      </c>
      <c r="H200" s="194">
        <v>100000</v>
      </c>
      <c r="I200" s="12">
        <f t="shared" si="5"/>
        <v>110249316.69999999</v>
      </c>
    </row>
    <row r="201" spans="2:9" x14ac:dyDescent="0.35">
      <c r="B201" s="41" t="s">
        <v>322</v>
      </c>
      <c r="C201" s="13" t="s">
        <v>331</v>
      </c>
      <c r="D201" s="42">
        <v>703</v>
      </c>
      <c r="E201" s="42">
        <v>549</v>
      </c>
      <c r="F201" s="42" t="s">
        <v>320</v>
      </c>
      <c r="G201" s="44">
        <v>0</v>
      </c>
      <c r="H201" s="194">
        <v>2000000</v>
      </c>
      <c r="I201" s="12">
        <f t="shared" si="5"/>
        <v>108249316.69999999</v>
      </c>
    </row>
    <row r="202" spans="2:9" x14ac:dyDescent="0.35">
      <c r="B202" s="41" t="s">
        <v>322</v>
      </c>
      <c r="C202" s="13" t="s">
        <v>44</v>
      </c>
      <c r="D202" s="42">
        <v>703</v>
      </c>
      <c r="E202" s="42">
        <v>549</v>
      </c>
      <c r="F202" s="42" t="s">
        <v>321</v>
      </c>
      <c r="G202" s="44">
        <v>0</v>
      </c>
      <c r="H202" s="194">
        <v>1000000</v>
      </c>
      <c r="I202" s="12">
        <f t="shared" si="5"/>
        <v>107249316.69999999</v>
      </c>
    </row>
    <row r="203" spans="2:9" x14ac:dyDescent="0.35">
      <c r="B203" s="41" t="s">
        <v>327</v>
      </c>
      <c r="C203" s="13" t="s">
        <v>151</v>
      </c>
      <c r="D203" s="42"/>
      <c r="E203" s="42">
        <v>0</v>
      </c>
      <c r="F203" s="160" t="s">
        <v>39</v>
      </c>
      <c r="G203" s="43"/>
      <c r="H203" s="121">
        <v>81070</v>
      </c>
      <c r="I203" s="45">
        <f t="shared" si="5"/>
        <v>107168246.69999999</v>
      </c>
    </row>
    <row r="206" spans="2:9" ht="15.5" x14ac:dyDescent="0.35">
      <c r="B206" s="1" t="s">
        <v>11</v>
      </c>
      <c r="C206" s="2"/>
      <c r="D206" s="2"/>
      <c r="E206" s="167"/>
    </row>
    <row r="207" spans="2:9" ht="15.5" x14ac:dyDescent="0.35">
      <c r="B207" s="2"/>
      <c r="C207" s="2"/>
      <c r="D207" s="1" t="s">
        <v>17</v>
      </c>
      <c r="E207" s="168"/>
      <c r="F207" s="47"/>
    </row>
    <row r="209" spans="2:9" ht="18.5" x14ac:dyDescent="0.45">
      <c r="B209" s="684"/>
      <c r="C209" s="684"/>
      <c r="D209" s="684"/>
      <c r="E209" s="684"/>
      <c r="F209" s="684"/>
      <c r="G209" s="684"/>
      <c r="H209" s="684"/>
      <c r="I209" s="684"/>
    </row>
    <row r="210" spans="2:9" ht="18.5" x14ac:dyDescent="0.45">
      <c r="B210" s="684" t="s">
        <v>443</v>
      </c>
      <c r="C210" s="684"/>
      <c r="D210" s="684"/>
      <c r="E210" s="684"/>
      <c r="F210" s="684"/>
      <c r="G210" s="684"/>
      <c r="H210" s="684"/>
      <c r="I210" s="684"/>
    </row>
    <row r="211" spans="2:9" x14ac:dyDescent="0.35">
      <c r="B211" s="10" t="s">
        <v>0</v>
      </c>
      <c r="C211" s="10" t="s">
        <v>13</v>
      </c>
      <c r="D211" s="10" t="s">
        <v>15</v>
      </c>
      <c r="E211" s="10" t="s">
        <v>2</v>
      </c>
      <c r="F211" s="10" t="s">
        <v>1</v>
      </c>
      <c r="G211" s="11" t="s">
        <v>3</v>
      </c>
      <c r="H211" s="11" t="s">
        <v>4</v>
      </c>
      <c r="I211" s="11" t="s">
        <v>5</v>
      </c>
    </row>
    <row r="212" spans="2:9" x14ac:dyDescent="0.35">
      <c r="B212" s="22"/>
      <c r="C212" s="22"/>
      <c r="D212" s="22" t="s">
        <v>14</v>
      </c>
      <c r="E212" s="22"/>
      <c r="F212" s="22"/>
      <c r="G212" s="86">
        <v>0</v>
      </c>
      <c r="H212" s="86">
        <v>0</v>
      </c>
      <c r="I212" s="262">
        <v>107168246.69999999</v>
      </c>
    </row>
    <row r="213" spans="2:9" x14ac:dyDescent="0.35">
      <c r="B213" s="41">
        <v>41891</v>
      </c>
      <c r="C213" s="13" t="s">
        <v>44</v>
      </c>
      <c r="D213" s="42">
        <v>704</v>
      </c>
      <c r="E213" s="42">
        <v>550</v>
      </c>
      <c r="F213" s="42" t="s">
        <v>325</v>
      </c>
      <c r="G213" s="44">
        <v>0</v>
      </c>
      <c r="H213" s="194">
        <v>1660000</v>
      </c>
      <c r="I213" s="12">
        <f t="shared" ref="I213:I243" si="6">I212+G213-H213</f>
        <v>105508246.69999999</v>
      </c>
    </row>
    <row r="214" spans="2:9" x14ac:dyDescent="0.35">
      <c r="B214" s="41">
        <v>41891</v>
      </c>
      <c r="C214" s="13" t="s">
        <v>43</v>
      </c>
      <c r="D214" s="42">
        <v>705</v>
      </c>
      <c r="E214" s="42">
        <v>550</v>
      </c>
      <c r="F214" s="42" t="s">
        <v>326</v>
      </c>
      <c r="G214" s="44"/>
      <c r="H214" s="194">
        <v>125000</v>
      </c>
      <c r="I214" s="12">
        <f t="shared" si="6"/>
        <v>105383246.69999999</v>
      </c>
    </row>
    <row r="215" spans="2:9" x14ac:dyDescent="0.35">
      <c r="B215" s="41">
        <v>41891</v>
      </c>
      <c r="C215" s="13" t="s">
        <v>43</v>
      </c>
      <c r="D215" s="42">
        <v>705</v>
      </c>
      <c r="E215" s="42">
        <v>550</v>
      </c>
      <c r="F215" s="42" t="s">
        <v>431</v>
      </c>
      <c r="G215" s="44">
        <v>0</v>
      </c>
      <c r="H215" s="194">
        <v>82000</v>
      </c>
      <c r="I215" s="12">
        <f t="shared" si="6"/>
        <v>105301246.69999999</v>
      </c>
    </row>
    <row r="216" spans="2:9" x14ac:dyDescent="0.35">
      <c r="B216" s="41">
        <v>41891</v>
      </c>
      <c r="C216" s="13" t="s">
        <v>332</v>
      </c>
      <c r="D216" s="42">
        <v>705</v>
      </c>
      <c r="E216" s="42">
        <v>550</v>
      </c>
      <c r="F216" s="42" t="s">
        <v>312</v>
      </c>
      <c r="G216" s="44"/>
      <c r="H216" s="194">
        <v>390000</v>
      </c>
      <c r="I216" s="12">
        <f t="shared" si="6"/>
        <v>104911246.69999999</v>
      </c>
    </row>
    <row r="217" spans="2:9" x14ac:dyDescent="0.35">
      <c r="B217" s="41" t="s">
        <v>336</v>
      </c>
      <c r="C217" s="13" t="s">
        <v>143</v>
      </c>
      <c r="D217" s="42">
        <v>706</v>
      </c>
      <c r="E217" s="42">
        <v>551</v>
      </c>
      <c r="F217" s="42" t="s">
        <v>337</v>
      </c>
      <c r="G217" s="44"/>
      <c r="H217" s="194">
        <v>1000000</v>
      </c>
      <c r="I217" s="12">
        <f t="shared" si="6"/>
        <v>103911246.69999999</v>
      </c>
    </row>
    <row r="218" spans="2:9" x14ac:dyDescent="0.35">
      <c r="B218" s="41" t="s">
        <v>336</v>
      </c>
      <c r="C218" s="13" t="s">
        <v>338</v>
      </c>
      <c r="D218" s="42">
        <v>707</v>
      </c>
      <c r="E218" s="42">
        <v>552</v>
      </c>
      <c r="F218" s="42" t="s">
        <v>339</v>
      </c>
      <c r="G218" s="44"/>
      <c r="H218" s="194">
        <v>265000</v>
      </c>
      <c r="I218" s="12">
        <f t="shared" si="6"/>
        <v>103646246.69999999</v>
      </c>
    </row>
    <row r="219" spans="2:9" x14ac:dyDescent="0.35">
      <c r="B219" s="41" t="s">
        <v>336</v>
      </c>
      <c r="C219" s="13" t="s">
        <v>44</v>
      </c>
      <c r="D219" s="42">
        <v>708</v>
      </c>
      <c r="E219" s="42">
        <v>553</v>
      </c>
      <c r="F219" s="42" t="s">
        <v>340</v>
      </c>
      <c r="G219" s="44"/>
      <c r="H219" s="194">
        <v>2150000</v>
      </c>
      <c r="I219" s="12">
        <f t="shared" si="6"/>
        <v>101496246.69999999</v>
      </c>
    </row>
    <row r="220" spans="2:9" x14ac:dyDescent="0.35">
      <c r="B220" s="41" t="s">
        <v>336</v>
      </c>
      <c r="C220" s="13" t="s">
        <v>44</v>
      </c>
      <c r="D220" s="42">
        <v>709</v>
      </c>
      <c r="E220" s="42">
        <v>554</v>
      </c>
      <c r="F220" s="42" t="s">
        <v>341</v>
      </c>
      <c r="G220" s="44"/>
      <c r="H220" s="194">
        <v>850000</v>
      </c>
      <c r="I220" s="12">
        <f t="shared" si="6"/>
        <v>100646246.69999999</v>
      </c>
    </row>
    <row r="221" spans="2:9" x14ac:dyDescent="0.35">
      <c r="B221" s="41" t="s">
        <v>336</v>
      </c>
      <c r="C221" s="13" t="s">
        <v>301</v>
      </c>
      <c r="D221" s="42">
        <v>710</v>
      </c>
      <c r="E221" s="42">
        <v>555</v>
      </c>
      <c r="F221" s="42" t="s">
        <v>342</v>
      </c>
      <c r="G221" s="44"/>
      <c r="H221" s="194">
        <v>3214500</v>
      </c>
      <c r="I221" s="12">
        <f t="shared" si="6"/>
        <v>97431746.699999988</v>
      </c>
    </row>
    <row r="222" spans="2:9" x14ac:dyDescent="0.35">
      <c r="B222" s="41" t="s">
        <v>336</v>
      </c>
      <c r="C222" s="13" t="s">
        <v>187</v>
      </c>
      <c r="D222" s="42">
        <v>711</v>
      </c>
      <c r="E222" s="42">
        <v>556</v>
      </c>
      <c r="F222" s="24" t="s">
        <v>343</v>
      </c>
      <c r="G222" s="44"/>
      <c r="H222" s="194">
        <v>2500000</v>
      </c>
      <c r="I222" s="12">
        <f t="shared" si="6"/>
        <v>94931746.699999988</v>
      </c>
    </row>
    <row r="223" spans="2:9" x14ac:dyDescent="0.35">
      <c r="B223" s="41" t="s">
        <v>336</v>
      </c>
      <c r="C223" s="13" t="s">
        <v>347</v>
      </c>
      <c r="D223" s="42">
        <v>712</v>
      </c>
      <c r="E223" s="54" t="s">
        <v>346</v>
      </c>
      <c r="F223" s="42" t="s">
        <v>344</v>
      </c>
      <c r="G223" s="44"/>
      <c r="H223" s="194">
        <v>29500000</v>
      </c>
      <c r="I223" s="12">
        <f t="shared" si="6"/>
        <v>65431746.699999988</v>
      </c>
    </row>
    <row r="224" spans="2:9" x14ac:dyDescent="0.35">
      <c r="B224" s="41" t="s">
        <v>336</v>
      </c>
      <c r="C224" s="13" t="s">
        <v>294</v>
      </c>
      <c r="D224" s="42">
        <v>713</v>
      </c>
      <c r="E224" s="54" t="s">
        <v>345</v>
      </c>
      <c r="F224" s="42" t="s">
        <v>349</v>
      </c>
      <c r="G224" s="44"/>
      <c r="H224" s="194">
        <v>28900000</v>
      </c>
      <c r="I224" s="12">
        <f t="shared" si="6"/>
        <v>36531746.699999988</v>
      </c>
    </row>
    <row r="225" spans="2:9" x14ac:dyDescent="0.35">
      <c r="B225" s="41" t="s">
        <v>336</v>
      </c>
      <c r="C225" s="13" t="s">
        <v>44</v>
      </c>
      <c r="D225" s="42">
        <v>714</v>
      </c>
      <c r="E225" s="42">
        <v>561</v>
      </c>
      <c r="F225" s="42" t="s">
        <v>348</v>
      </c>
      <c r="G225" s="44"/>
      <c r="H225" s="194">
        <v>3000000</v>
      </c>
      <c r="I225" s="12">
        <f t="shared" si="6"/>
        <v>33531746.699999988</v>
      </c>
    </row>
    <row r="226" spans="2:9" x14ac:dyDescent="0.35">
      <c r="B226" s="41" t="s">
        <v>336</v>
      </c>
      <c r="C226" s="13" t="s">
        <v>44</v>
      </c>
      <c r="D226" s="42">
        <v>715</v>
      </c>
      <c r="E226" s="42">
        <v>562</v>
      </c>
      <c r="F226" s="42" t="s">
        <v>350</v>
      </c>
      <c r="G226" s="44"/>
      <c r="H226" s="194">
        <v>1200000</v>
      </c>
      <c r="I226" s="12">
        <f t="shared" si="6"/>
        <v>32331746.699999988</v>
      </c>
    </row>
    <row r="227" spans="2:9" x14ac:dyDescent="0.35">
      <c r="B227" s="41" t="s">
        <v>336</v>
      </c>
      <c r="C227" s="13" t="s">
        <v>49</v>
      </c>
      <c r="D227" s="42">
        <v>716</v>
      </c>
      <c r="E227" s="54" t="s">
        <v>352</v>
      </c>
      <c r="F227" s="42" t="s">
        <v>351</v>
      </c>
      <c r="G227" s="44"/>
      <c r="H227" s="194">
        <v>28900000</v>
      </c>
      <c r="I227" s="12">
        <f t="shared" si="6"/>
        <v>3431746.6999999881</v>
      </c>
    </row>
    <row r="228" spans="2:9" x14ac:dyDescent="0.35">
      <c r="B228" s="41" t="s">
        <v>336</v>
      </c>
      <c r="C228" s="13" t="s">
        <v>44</v>
      </c>
      <c r="D228" s="42">
        <v>717</v>
      </c>
      <c r="E228" s="42">
        <v>565</v>
      </c>
      <c r="F228" s="42" t="s">
        <v>353</v>
      </c>
      <c r="G228" s="44"/>
      <c r="H228" s="194">
        <v>3000000</v>
      </c>
      <c r="I228" s="12">
        <f t="shared" si="6"/>
        <v>431746.69999998808</v>
      </c>
    </row>
    <row r="229" spans="2:9" x14ac:dyDescent="0.35">
      <c r="B229" s="41" t="s">
        <v>336</v>
      </c>
      <c r="C229" s="13" t="s">
        <v>50</v>
      </c>
      <c r="D229" s="42">
        <v>718</v>
      </c>
      <c r="E229" s="54" t="s">
        <v>354</v>
      </c>
      <c r="F229" s="42" t="s">
        <v>355</v>
      </c>
      <c r="G229" s="44"/>
      <c r="H229" s="194">
        <v>28500000</v>
      </c>
      <c r="I229" s="12">
        <f t="shared" si="6"/>
        <v>-28068253.300000012</v>
      </c>
    </row>
    <row r="230" spans="2:9" x14ac:dyDescent="0.35">
      <c r="B230" s="41" t="s">
        <v>336</v>
      </c>
      <c r="C230" s="13" t="s">
        <v>44</v>
      </c>
      <c r="D230" s="42">
        <v>719</v>
      </c>
      <c r="E230" s="42">
        <v>568</v>
      </c>
      <c r="F230" s="42" t="s">
        <v>356</v>
      </c>
      <c r="G230" s="44"/>
      <c r="H230" s="194">
        <v>3000000</v>
      </c>
      <c r="I230" s="12">
        <f t="shared" si="6"/>
        <v>-31068253.300000012</v>
      </c>
    </row>
    <row r="231" spans="2:9" x14ac:dyDescent="0.35">
      <c r="B231" s="41" t="s">
        <v>336</v>
      </c>
      <c r="C231" s="13" t="s">
        <v>357</v>
      </c>
      <c r="D231" s="42">
        <v>720</v>
      </c>
      <c r="E231" s="42">
        <v>569</v>
      </c>
      <c r="F231" s="42" t="s">
        <v>358</v>
      </c>
      <c r="G231" s="44"/>
      <c r="H231" s="194">
        <v>2400000</v>
      </c>
      <c r="I231" s="12">
        <f t="shared" si="6"/>
        <v>-33468253.300000012</v>
      </c>
    </row>
    <row r="232" spans="2:9" x14ac:dyDescent="0.35">
      <c r="B232" s="41" t="s">
        <v>336</v>
      </c>
      <c r="C232" s="13" t="s">
        <v>43</v>
      </c>
      <c r="D232" s="42">
        <v>721</v>
      </c>
      <c r="E232" s="42">
        <v>570</v>
      </c>
      <c r="F232" s="42" t="s">
        <v>359</v>
      </c>
      <c r="G232" s="44"/>
      <c r="H232" s="194">
        <v>600000</v>
      </c>
      <c r="I232" s="12">
        <f t="shared" si="6"/>
        <v>-34068253.300000012</v>
      </c>
    </row>
    <row r="233" spans="2:9" x14ac:dyDescent="0.35">
      <c r="B233" s="41" t="s">
        <v>336</v>
      </c>
      <c r="C233" s="13" t="s">
        <v>50</v>
      </c>
      <c r="D233" s="42">
        <v>722</v>
      </c>
      <c r="E233" s="42">
        <v>571</v>
      </c>
      <c r="F233" s="42" t="s">
        <v>360</v>
      </c>
      <c r="G233" s="44"/>
      <c r="H233" s="194">
        <v>3000000</v>
      </c>
      <c r="I233" s="12">
        <f t="shared" si="6"/>
        <v>-37068253.300000012</v>
      </c>
    </row>
    <row r="234" spans="2:9" x14ac:dyDescent="0.35">
      <c r="B234" s="41" t="s">
        <v>336</v>
      </c>
      <c r="C234" s="13" t="s">
        <v>151</v>
      </c>
      <c r="D234" s="42">
        <v>723</v>
      </c>
      <c r="E234" s="42">
        <v>572</v>
      </c>
      <c r="F234" s="42" t="s">
        <v>361</v>
      </c>
      <c r="G234" s="44"/>
      <c r="H234" s="194">
        <v>6318267</v>
      </c>
      <c r="I234" s="12">
        <f t="shared" si="6"/>
        <v>-43386520.300000012</v>
      </c>
    </row>
    <row r="235" spans="2:9" x14ac:dyDescent="0.35">
      <c r="B235" s="41" t="s">
        <v>336</v>
      </c>
      <c r="C235" s="13" t="s">
        <v>48</v>
      </c>
      <c r="D235" s="42">
        <v>724</v>
      </c>
      <c r="E235" s="42">
        <v>573</v>
      </c>
      <c r="F235" s="42" t="s">
        <v>362</v>
      </c>
      <c r="G235" s="44"/>
      <c r="H235" s="194">
        <v>3710800</v>
      </c>
      <c r="I235" s="12">
        <f t="shared" si="6"/>
        <v>-47097320.300000012</v>
      </c>
    </row>
    <row r="236" spans="2:9" x14ac:dyDescent="0.35">
      <c r="B236" s="41" t="s">
        <v>336</v>
      </c>
      <c r="C236" s="13" t="s">
        <v>142</v>
      </c>
      <c r="D236" s="42">
        <v>725</v>
      </c>
      <c r="E236" s="42">
        <v>574</v>
      </c>
      <c r="F236" s="42" t="s">
        <v>363</v>
      </c>
      <c r="G236" s="44"/>
      <c r="H236" s="194">
        <v>150000</v>
      </c>
      <c r="I236" s="12">
        <f t="shared" si="6"/>
        <v>-47247320.300000012</v>
      </c>
    </row>
    <row r="237" spans="2:9" x14ac:dyDescent="0.35">
      <c r="B237" s="41" t="s">
        <v>336</v>
      </c>
      <c r="C237" s="13" t="s">
        <v>366</v>
      </c>
      <c r="D237" s="42">
        <v>726</v>
      </c>
      <c r="E237" s="42">
        <v>576</v>
      </c>
      <c r="F237" s="42" t="s">
        <v>364</v>
      </c>
      <c r="G237" s="44"/>
      <c r="H237" s="194">
        <v>50000</v>
      </c>
      <c r="I237" s="12">
        <f t="shared" si="6"/>
        <v>-47297320.300000012</v>
      </c>
    </row>
    <row r="238" spans="2:9" x14ac:dyDescent="0.35">
      <c r="B238" s="41" t="s">
        <v>336</v>
      </c>
      <c r="C238" s="13" t="s">
        <v>188</v>
      </c>
      <c r="D238" s="42">
        <v>727</v>
      </c>
      <c r="E238" s="42">
        <v>577</v>
      </c>
      <c r="F238" s="42" t="s">
        <v>365</v>
      </c>
      <c r="G238" s="44"/>
      <c r="H238" s="194">
        <v>2500000</v>
      </c>
      <c r="I238" s="12">
        <f t="shared" si="6"/>
        <v>-49797320.300000012</v>
      </c>
    </row>
    <row r="239" spans="2:9" x14ac:dyDescent="0.35">
      <c r="B239" s="41" t="s">
        <v>368</v>
      </c>
      <c r="C239" s="13" t="s">
        <v>151</v>
      </c>
      <c r="D239" s="42"/>
      <c r="E239" s="42" t="s">
        <v>367</v>
      </c>
      <c r="F239" s="42" t="s">
        <v>369</v>
      </c>
      <c r="G239" s="194">
        <v>129213072</v>
      </c>
      <c r="H239" s="194">
        <v>0</v>
      </c>
      <c r="I239" s="12">
        <f t="shared" si="6"/>
        <v>79415751.699999988</v>
      </c>
    </row>
    <row r="240" spans="2:9" x14ac:dyDescent="0.35">
      <c r="B240" s="41" t="s">
        <v>376</v>
      </c>
      <c r="C240" s="13" t="s">
        <v>44</v>
      </c>
      <c r="D240" s="42">
        <v>728</v>
      </c>
      <c r="E240" s="42">
        <v>578</v>
      </c>
      <c r="F240" s="42" t="s">
        <v>375</v>
      </c>
      <c r="G240" s="194"/>
      <c r="H240" s="194">
        <v>3080000</v>
      </c>
      <c r="I240" s="12">
        <f>I239+G240-H240</f>
        <v>76335751.699999988</v>
      </c>
    </row>
    <row r="241" spans="2:9" x14ac:dyDescent="0.35">
      <c r="B241" s="41" t="s">
        <v>376</v>
      </c>
      <c r="C241" s="13" t="s">
        <v>187</v>
      </c>
      <c r="D241" s="42">
        <v>729</v>
      </c>
      <c r="E241" s="42">
        <v>579</v>
      </c>
      <c r="F241" s="42" t="s">
        <v>378</v>
      </c>
      <c r="G241" s="194"/>
      <c r="H241" s="194">
        <v>3800000</v>
      </c>
      <c r="I241" s="12">
        <f t="shared" si="6"/>
        <v>72535751.699999988</v>
      </c>
    </row>
    <row r="242" spans="2:9" x14ac:dyDescent="0.35">
      <c r="B242" s="41" t="s">
        <v>376</v>
      </c>
      <c r="C242" s="13" t="s">
        <v>43</v>
      </c>
      <c r="D242" s="42">
        <v>730</v>
      </c>
      <c r="E242" s="42">
        <v>580</v>
      </c>
      <c r="F242" s="42" t="s">
        <v>377</v>
      </c>
      <c r="G242" s="194"/>
      <c r="H242" s="194">
        <v>300000</v>
      </c>
      <c r="I242" s="12">
        <f t="shared" si="6"/>
        <v>72235751.699999988</v>
      </c>
    </row>
    <row r="243" spans="2:9" x14ac:dyDescent="0.35">
      <c r="B243" s="41" t="s">
        <v>376</v>
      </c>
      <c r="C243" s="13" t="s">
        <v>151</v>
      </c>
      <c r="D243" s="42"/>
      <c r="E243" s="42"/>
      <c r="F243" s="160" t="s">
        <v>39</v>
      </c>
      <c r="G243" s="64"/>
      <c r="H243" s="121">
        <v>56430</v>
      </c>
      <c r="I243" s="197">
        <f t="shared" si="6"/>
        <v>72179321.699999988</v>
      </c>
    </row>
    <row r="246" spans="2:9" ht="15.5" x14ac:dyDescent="0.35">
      <c r="B246" s="1" t="s">
        <v>11</v>
      </c>
      <c r="C246" s="2"/>
      <c r="D246" s="2"/>
      <c r="E246" s="167"/>
    </row>
    <row r="247" spans="2:9" ht="15.5" x14ac:dyDescent="0.35">
      <c r="B247" s="2"/>
      <c r="C247" s="2"/>
      <c r="D247" s="1" t="s">
        <v>17</v>
      </c>
      <c r="E247" s="168"/>
    </row>
    <row r="249" spans="2:9" ht="18.5" x14ac:dyDescent="0.45">
      <c r="B249" s="684" t="s">
        <v>442</v>
      </c>
      <c r="C249" s="684"/>
      <c r="D249" s="684"/>
      <c r="E249" s="684"/>
      <c r="F249" s="684"/>
      <c r="G249" s="684"/>
      <c r="H249" s="684"/>
      <c r="I249" s="684"/>
    </row>
    <row r="250" spans="2:9" x14ac:dyDescent="0.35">
      <c r="B250" s="10" t="s">
        <v>0</v>
      </c>
      <c r="C250" s="10" t="s">
        <v>13</v>
      </c>
      <c r="D250" s="10" t="s">
        <v>15</v>
      </c>
      <c r="E250" s="10" t="s">
        <v>2</v>
      </c>
      <c r="F250" s="10" t="s">
        <v>1</v>
      </c>
      <c r="G250" s="11" t="s">
        <v>3</v>
      </c>
      <c r="H250" s="11" t="s">
        <v>4</v>
      </c>
      <c r="I250" s="11" t="s">
        <v>5</v>
      </c>
    </row>
    <row r="251" spans="2:9" x14ac:dyDescent="0.35">
      <c r="B251" s="22"/>
      <c r="C251" s="22"/>
      <c r="D251" s="22" t="s">
        <v>14</v>
      </c>
      <c r="I251" s="197">
        <v>72179321.699999988</v>
      </c>
    </row>
    <row r="252" spans="2:9" x14ac:dyDescent="0.35">
      <c r="B252" s="41" t="s">
        <v>379</v>
      </c>
      <c r="C252" s="13" t="s">
        <v>201</v>
      </c>
      <c r="D252" s="42">
        <v>731</v>
      </c>
      <c r="E252" s="42">
        <v>581</v>
      </c>
      <c r="F252" s="42" t="s">
        <v>373</v>
      </c>
      <c r="G252" s="194"/>
      <c r="H252" s="194">
        <v>400000</v>
      </c>
      <c r="I252" s="12">
        <f>I251+G252-H252</f>
        <v>71779321.699999988</v>
      </c>
    </row>
    <row r="253" spans="2:9" x14ac:dyDescent="0.35">
      <c r="B253" s="41" t="s">
        <v>379</v>
      </c>
      <c r="C253" s="13" t="s">
        <v>380</v>
      </c>
      <c r="D253" s="42">
        <v>732</v>
      </c>
      <c r="E253" s="42">
        <v>582</v>
      </c>
      <c r="F253" s="42" t="s">
        <v>374</v>
      </c>
      <c r="G253" s="194"/>
      <c r="H253" s="194">
        <v>350000</v>
      </c>
      <c r="I253" s="12">
        <f>I252+G253-H253</f>
        <v>71429321.699999988</v>
      </c>
    </row>
    <row r="254" spans="2:9" x14ac:dyDescent="0.35">
      <c r="B254" s="41" t="s">
        <v>379</v>
      </c>
      <c r="C254" s="13" t="s">
        <v>436</v>
      </c>
      <c r="D254" s="42">
        <v>733</v>
      </c>
      <c r="E254" s="42">
        <v>583</v>
      </c>
      <c r="F254" s="42" t="s">
        <v>381</v>
      </c>
      <c r="G254" s="44"/>
      <c r="H254" s="194">
        <v>564000</v>
      </c>
      <c r="I254" s="12">
        <f t="shared" ref="I254:I270" si="7">I253+G254-H254</f>
        <v>70865321.699999988</v>
      </c>
    </row>
    <row r="255" spans="2:9" x14ac:dyDescent="0.35">
      <c r="B255" s="41" t="s">
        <v>379</v>
      </c>
      <c r="C255" s="13" t="s">
        <v>384</v>
      </c>
      <c r="D255" s="42">
        <v>734</v>
      </c>
      <c r="E255" s="42">
        <v>584</v>
      </c>
      <c r="F255" s="42" t="s">
        <v>176</v>
      </c>
      <c r="G255" s="44"/>
      <c r="H255" s="194">
        <v>375000</v>
      </c>
      <c r="I255" s="12">
        <f t="shared" si="7"/>
        <v>70490321.699999988</v>
      </c>
    </row>
    <row r="256" spans="2:9" x14ac:dyDescent="0.35">
      <c r="B256" s="41" t="s">
        <v>379</v>
      </c>
      <c r="C256" s="13" t="s">
        <v>383</v>
      </c>
      <c r="D256" s="42">
        <v>735</v>
      </c>
      <c r="E256" s="42">
        <v>585</v>
      </c>
      <c r="F256" s="42" t="s">
        <v>382</v>
      </c>
      <c r="G256" s="44"/>
      <c r="H256" s="194">
        <v>6564530</v>
      </c>
      <c r="I256" s="12">
        <f t="shared" si="7"/>
        <v>63925791.699999988</v>
      </c>
    </row>
    <row r="257" spans="2:9" x14ac:dyDescent="0.35">
      <c r="B257" s="41" t="s">
        <v>379</v>
      </c>
      <c r="C257" s="13" t="s">
        <v>188</v>
      </c>
      <c r="D257" s="42">
        <v>736</v>
      </c>
      <c r="E257" s="42">
        <v>586</v>
      </c>
      <c r="F257" s="42" t="s">
        <v>385</v>
      </c>
      <c r="G257" s="44"/>
      <c r="H257" s="194">
        <v>2500000</v>
      </c>
      <c r="I257" s="12">
        <f t="shared" si="7"/>
        <v>61425791.699999988</v>
      </c>
    </row>
    <row r="258" spans="2:9" x14ac:dyDescent="0.35">
      <c r="B258" s="41" t="s">
        <v>379</v>
      </c>
      <c r="C258" s="13" t="s">
        <v>44</v>
      </c>
      <c r="D258" s="42">
        <v>737</v>
      </c>
      <c r="E258" s="42">
        <v>587</v>
      </c>
      <c r="F258" s="42" t="s">
        <v>386</v>
      </c>
      <c r="G258" s="44"/>
      <c r="H258" s="194">
        <v>600000</v>
      </c>
      <c r="I258" s="12">
        <f t="shared" si="7"/>
        <v>60825791.699999988</v>
      </c>
    </row>
    <row r="259" spans="2:9" x14ac:dyDescent="0.35">
      <c r="B259" s="41" t="s">
        <v>379</v>
      </c>
      <c r="C259" s="13" t="s">
        <v>301</v>
      </c>
      <c r="D259" s="42">
        <v>738</v>
      </c>
      <c r="E259" s="42">
        <v>588</v>
      </c>
      <c r="F259" s="42" t="s">
        <v>387</v>
      </c>
      <c r="G259" s="44"/>
      <c r="H259" s="194">
        <v>3600000</v>
      </c>
      <c r="I259" s="12">
        <f t="shared" si="7"/>
        <v>57225791.699999988</v>
      </c>
    </row>
    <row r="260" spans="2:9" x14ac:dyDescent="0.35">
      <c r="B260" s="41" t="s">
        <v>388</v>
      </c>
      <c r="C260" s="13" t="s">
        <v>389</v>
      </c>
      <c r="D260" s="42">
        <v>739</v>
      </c>
      <c r="E260" s="42">
        <v>589</v>
      </c>
      <c r="F260" s="42" t="s">
        <v>390</v>
      </c>
      <c r="G260" s="44"/>
      <c r="H260" s="194">
        <v>11800000</v>
      </c>
      <c r="I260" s="12">
        <f t="shared" si="7"/>
        <v>45425791.699999988</v>
      </c>
    </row>
    <row r="261" spans="2:9" x14ac:dyDescent="0.35">
      <c r="B261" s="41" t="s">
        <v>394</v>
      </c>
      <c r="C261" s="13" t="s">
        <v>393</v>
      </c>
      <c r="D261" s="58">
        <v>740741742</v>
      </c>
      <c r="E261" s="42" t="s">
        <v>391</v>
      </c>
      <c r="F261" s="42" t="s">
        <v>392</v>
      </c>
      <c r="G261" s="44"/>
      <c r="H261" s="220">
        <v>10179067</v>
      </c>
      <c r="I261" s="12">
        <f t="shared" si="7"/>
        <v>35246724.699999988</v>
      </c>
    </row>
    <row r="262" spans="2:9" x14ac:dyDescent="0.35">
      <c r="B262" s="41" t="s">
        <v>394</v>
      </c>
      <c r="C262" s="13" t="s">
        <v>330</v>
      </c>
      <c r="D262" s="42">
        <v>743</v>
      </c>
      <c r="E262" s="42">
        <v>594</v>
      </c>
      <c r="F262" s="42" t="s">
        <v>397</v>
      </c>
      <c r="G262" s="44"/>
      <c r="H262" s="194">
        <v>8961600</v>
      </c>
      <c r="I262" s="12">
        <f t="shared" si="7"/>
        <v>26285124.699999988</v>
      </c>
    </row>
    <row r="263" spans="2:9" x14ac:dyDescent="0.35">
      <c r="B263" s="41" t="s">
        <v>394</v>
      </c>
      <c r="C263" s="13" t="s">
        <v>204</v>
      </c>
      <c r="D263" s="42">
        <v>744</v>
      </c>
      <c r="E263" s="42">
        <v>595</v>
      </c>
      <c r="F263" s="42" t="s">
        <v>396</v>
      </c>
      <c r="G263" s="44"/>
      <c r="H263" s="194">
        <v>17717000</v>
      </c>
      <c r="I263" s="12">
        <f t="shared" si="7"/>
        <v>8568124.6999999881</v>
      </c>
    </row>
    <row r="264" spans="2:9" x14ac:dyDescent="0.35">
      <c r="B264" s="41" t="s">
        <v>394</v>
      </c>
      <c r="C264" s="13" t="s">
        <v>44</v>
      </c>
      <c r="D264" s="42">
        <v>745</v>
      </c>
      <c r="E264" s="42">
        <v>596</v>
      </c>
      <c r="F264" s="42" t="s">
        <v>395</v>
      </c>
      <c r="G264" s="44"/>
      <c r="H264" s="194">
        <v>4560000</v>
      </c>
      <c r="I264" s="12">
        <f t="shared" si="7"/>
        <v>4008124.6999999881</v>
      </c>
    </row>
    <row r="265" spans="2:9" x14ac:dyDescent="0.35">
      <c r="B265" s="41" t="s">
        <v>394</v>
      </c>
      <c r="C265" s="13" t="s">
        <v>143</v>
      </c>
      <c r="D265" s="42">
        <v>746</v>
      </c>
      <c r="E265" s="42">
        <v>597</v>
      </c>
      <c r="F265" s="42" t="s">
        <v>398</v>
      </c>
      <c r="G265" s="44"/>
      <c r="H265" s="194">
        <v>1000000</v>
      </c>
      <c r="I265" s="12">
        <f t="shared" si="7"/>
        <v>3008124.6999999881</v>
      </c>
    </row>
    <row r="266" spans="2:9" x14ac:dyDescent="0.35">
      <c r="B266" s="41" t="s">
        <v>394</v>
      </c>
      <c r="C266" s="13" t="s">
        <v>409</v>
      </c>
      <c r="D266" s="42">
        <v>747</v>
      </c>
      <c r="E266" s="42">
        <v>598</v>
      </c>
      <c r="F266" s="42" t="s">
        <v>399</v>
      </c>
      <c r="G266" s="44"/>
      <c r="H266" s="194">
        <v>1150000</v>
      </c>
      <c r="I266" s="12">
        <f t="shared" si="7"/>
        <v>1858124.6999999881</v>
      </c>
    </row>
    <row r="267" spans="2:9" x14ac:dyDescent="0.35">
      <c r="B267" s="41" t="s">
        <v>394</v>
      </c>
      <c r="C267" s="13"/>
      <c r="D267" s="42" t="s">
        <v>41</v>
      </c>
      <c r="E267" s="42">
        <v>599</v>
      </c>
      <c r="F267" s="42"/>
      <c r="G267" s="44"/>
      <c r="H267" s="194">
        <v>0</v>
      </c>
      <c r="I267" s="12">
        <f t="shared" si="7"/>
        <v>1858124.6999999881</v>
      </c>
    </row>
    <row r="268" spans="2:9" x14ac:dyDescent="0.35">
      <c r="B268" s="41" t="s">
        <v>394</v>
      </c>
      <c r="C268" s="13" t="s">
        <v>44</v>
      </c>
      <c r="D268" s="42">
        <v>748</v>
      </c>
      <c r="E268" s="42">
        <v>600</v>
      </c>
      <c r="F268" s="42" t="s">
        <v>400</v>
      </c>
      <c r="G268" s="44"/>
      <c r="H268" s="194">
        <v>300000</v>
      </c>
      <c r="I268" s="12">
        <f t="shared" si="7"/>
        <v>1558124.6999999881</v>
      </c>
    </row>
    <row r="269" spans="2:9" x14ac:dyDescent="0.35">
      <c r="B269" s="41" t="s">
        <v>394</v>
      </c>
      <c r="C269" s="13" t="s">
        <v>44</v>
      </c>
      <c r="D269" s="42">
        <v>748</v>
      </c>
      <c r="E269" s="42">
        <v>600</v>
      </c>
      <c r="F269" s="42" t="s">
        <v>401</v>
      </c>
      <c r="G269" s="44"/>
      <c r="H269" s="194">
        <v>900000</v>
      </c>
      <c r="I269" s="12">
        <f t="shared" si="7"/>
        <v>658124.69999998808</v>
      </c>
    </row>
    <row r="270" spans="2:9" x14ac:dyDescent="0.35">
      <c r="B270" s="41" t="s">
        <v>394</v>
      </c>
      <c r="C270" s="13"/>
      <c r="D270" s="42"/>
      <c r="E270" s="42"/>
      <c r="F270" s="42" t="s">
        <v>39</v>
      </c>
      <c r="G270" s="43"/>
      <c r="H270" s="203">
        <v>14190</v>
      </c>
      <c r="I270" s="45">
        <f t="shared" si="7"/>
        <v>643934.69999998808</v>
      </c>
    </row>
    <row r="273" spans="2:9" ht="15.5" x14ac:dyDescent="0.35">
      <c r="B273" s="1" t="s">
        <v>11</v>
      </c>
      <c r="C273" s="2"/>
      <c r="D273" s="2"/>
      <c r="E273" s="167"/>
    </row>
    <row r="274" spans="2:9" ht="15.5" x14ac:dyDescent="0.35">
      <c r="B274" s="2"/>
      <c r="C274" s="2"/>
      <c r="D274" s="1" t="s">
        <v>17</v>
      </c>
      <c r="E274" s="168"/>
    </row>
    <row r="277" spans="2:9" ht="18.5" x14ac:dyDescent="0.45">
      <c r="B277" s="684" t="s">
        <v>441</v>
      </c>
      <c r="C277" s="684"/>
      <c r="D277" s="684"/>
      <c r="E277" s="684"/>
      <c r="F277" s="684"/>
      <c r="G277" s="684"/>
      <c r="H277" s="684"/>
      <c r="I277" s="684"/>
    </row>
    <row r="278" spans="2:9" x14ac:dyDescent="0.35">
      <c r="B278" s="10" t="s">
        <v>0</v>
      </c>
      <c r="C278" s="10" t="s">
        <v>13</v>
      </c>
      <c r="D278" s="10" t="s">
        <v>15</v>
      </c>
      <c r="E278" s="10" t="s">
        <v>2</v>
      </c>
      <c r="F278" s="10" t="s">
        <v>1</v>
      </c>
      <c r="G278" s="11" t="s">
        <v>3</v>
      </c>
      <c r="H278" s="11" t="s">
        <v>4</v>
      </c>
      <c r="I278" s="11" t="s">
        <v>5</v>
      </c>
    </row>
    <row r="279" spans="2:9" x14ac:dyDescent="0.35">
      <c r="B279" s="22"/>
      <c r="C279" s="22"/>
      <c r="D279" s="22" t="s">
        <v>14</v>
      </c>
      <c r="E279" s="22"/>
      <c r="F279" s="22"/>
      <c r="G279" s="57">
        <v>0</v>
      </c>
      <c r="H279" s="86">
        <v>0</v>
      </c>
      <c r="I279" s="262">
        <v>643934.69999998808</v>
      </c>
    </row>
    <row r="280" spans="2:9" x14ac:dyDescent="0.35">
      <c r="B280" s="41">
        <v>41709</v>
      </c>
      <c r="C280" s="13" t="s">
        <v>189</v>
      </c>
      <c r="D280" s="42"/>
      <c r="E280" s="42" t="s">
        <v>421</v>
      </c>
      <c r="F280" s="42" t="s">
        <v>420</v>
      </c>
      <c r="G280" s="15">
        <v>20064682</v>
      </c>
      <c r="H280" s="194"/>
      <c r="I280" s="12">
        <f t="shared" ref="I280:I289" si="8">I279+G280-H280</f>
        <v>20708616.699999988</v>
      </c>
    </row>
    <row r="281" spans="2:9" x14ac:dyDescent="0.35">
      <c r="B281" s="41">
        <v>41770</v>
      </c>
      <c r="C281" s="13" t="s">
        <v>301</v>
      </c>
      <c r="D281" s="42">
        <v>749</v>
      </c>
      <c r="E281" s="42">
        <v>601</v>
      </c>
      <c r="F281" s="42" t="s">
        <v>402</v>
      </c>
      <c r="G281" s="15">
        <v>0</v>
      </c>
      <c r="H281" s="194">
        <v>2006500</v>
      </c>
      <c r="I281" s="12">
        <f t="shared" si="8"/>
        <v>18702116.699999988</v>
      </c>
    </row>
    <row r="282" spans="2:9" x14ac:dyDescent="0.35">
      <c r="B282" s="41">
        <v>41770</v>
      </c>
      <c r="C282" s="13" t="s">
        <v>301</v>
      </c>
      <c r="D282" s="42">
        <v>750</v>
      </c>
      <c r="E282" s="42">
        <v>602</v>
      </c>
      <c r="F282" s="42" t="s">
        <v>403</v>
      </c>
      <c r="G282" s="15">
        <v>0</v>
      </c>
      <c r="H282" s="194">
        <v>3042000</v>
      </c>
      <c r="I282" s="12">
        <f t="shared" si="8"/>
        <v>15660116.699999988</v>
      </c>
    </row>
    <row r="283" spans="2:9" x14ac:dyDescent="0.35">
      <c r="B283" s="41" t="s">
        <v>428</v>
      </c>
      <c r="C283" s="13" t="s">
        <v>189</v>
      </c>
      <c r="D283" s="42"/>
      <c r="E283" s="42"/>
      <c r="F283" s="160" t="s">
        <v>429</v>
      </c>
      <c r="G283" s="15">
        <v>2000000</v>
      </c>
      <c r="H283" s="194"/>
      <c r="I283" s="12">
        <f t="shared" si="8"/>
        <v>17660116.699999988</v>
      </c>
    </row>
    <row r="284" spans="2:9" x14ac:dyDescent="0.35">
      <c r="B284" s="41" t="s">
        <v>428</v>
      </c>
      <c r="C284" s="13"/>
      <c r="D284" s="42" t="s">
        <v>41</v>
      </c>
      <c r="E284" s="42">
        <v>603</v>
      </c>
      <c r="F284" s="160"/>
      <c r="G284" s="15"/>
      <c r="H284" s="194"/>
      <c r="I284" s="12">
        <f t="shared" si="8"/>
        <v>17660116.699999988</v>
      </c>
    </row>
    <row r="285" spans="2:9" x14ac:dyDescent="0.35">
      <c r="B285" s="41" t="s">
        <v>408</v>
      </c>
      <c r="C285" s="13" t="s">
        <v>44</v>
      </c>
      <c r="D285" s="42">
        <v>751</v>
      </c>
      <c r="E285" s="42">
        <v>604</v>
      </c>
      <c r="F285" s="42" t="s">
        <v>404</v>
      </c>
      <c r="G285" s="15">
        <v>0</v>
      </c>
      <c r="H285" s="194">
        <v>3150000</v>
      </c>
      <c r="I285" s="12">
        <f t="shared" si="8"/>
        <v>14510116.699999988</v>
      </c>
    </row>
    <row r="286" spans="2:9" x14ac:dyDescent="0.35">
      <c r="B286" s="41" t="s">
        <v>408</v>
      </c>
      <c r="C286" s="13"/>
      <c r="D286" s="42" t="s">
        <v>41</v>
      </c>
      <c r="E286" s="42">
        <v>605</v>
      </c>
      <c r="F286" s="42"/>
      <c r="G286" s="15"/>
      <c r="H286" s="194">
        <v>0</v>
      </c>
      <c r="I286" s="12">
        <f t="shared" si="8"/>
        <v>14510116.699999988</v>
      </c>
    </row>
    <row r="287" spans="2:9" x14ac:dyDescent="0.35">
      <c r="B287" s="41" t="s">
        <v>408</v>
      </c>
      <c r="C287" s="13" t="s">
        <v>204</v>
      </c>
      <c r="D287" s="42">
        <v>754</v>
      </c>
      <c r="E287" s="42">
        <v>606</v>
      </c>
      <c r="F287" s="42" t="s">
        <v>422</v>
      </c>
      <c r="G287" s="15">
        <v>0</v>
      </c>
      <c r="H287" s="194">
        <v>3204800</v>
      </c>
      <c r="I287" s="12">
        <f t="shared" si="8"/>
        <v>11305316.699999988</v>
      </c>
    </row>
    <row r="288" spans="2:9" x14ac:dyDescent="0.35">
      <c r="B288" s="41" t="s">
        <v>408</v>
      </c>
      <c r="C288" s="13" t="s">
        <v>44</v>
      </c>
      <c r="D288" s="42">
        <v>753</v>
      </c>
      <c r="E288" s="42">
        <v>607</v>
      </c>
      <c r="F288" s="42" t="s">
        <v>405</v>
      </c>
      <c r="G288" s="15">
        <v>0</v>
      </c>
      <c r="H288" s="194">
        <v>3100000</v>
      </c>
      <c r="I288" s="12">
        <f t="shared" si="8"/>
        <v>8205316.6999999881</v>
      </c>
    </row>
    <row r="289" spans="2:9" x14ac:dyDescent="0.35">
      <c r="B289" s="41" t="s">
        <v>419</v>
      </c>
      <c r="C289" s="13" t="s">
        <v>42</v>
      </c>
      <c r="D289" s="42"/>
      <c r="E289" s="42"/>
      <c r="F289" s="42" t="s">
        <v>39</v>
      </c>
      <c r="G289" s="9"/>
      <c r="H289" s="121">
        <v>50930</v>
      </c>
      <c r="I289" s="45">
        <f t="shared" si="8"/>
        <v>8154386.6999999881</v>
      </c>
    </row>
    <row r="292" spans="2:9" ht="15.5" x14ac:dyDescent="0.35">
      <c r="B292" s="1" t="s">
        <v>11</v>
      </c>
      <c r="C292" s="2"/>
      <c r="D292" s="2"/>
      <c r="E292" s="167"/>
    </row>
    <row r="293" spans="2:9" ht="15.5" x14ac:dyDescent="0.35">
      <c r="B293" s="2"/>
      <c r="C293" s="2"/>
      <c r="D293" s="1" t="s">
        <v>17</v>
      </c>
      <c r="E293" s="168"/>
    </row>
    <row r="295" spans="2:9" ht="18.5" x14ac:dyDescent="0.45">
      <c r="B295" s="684" t="s">
        <v>440</v>
      </c>
      <c r="C295" s="684"/>
      <c r="D295" s="684"/>
      <c r="E295" s="684"/>
      <c r="F295" s="684"/>
      <c r="G295" s="684"/>
      <c r="H295" s="684"/>
      <c r="I295" s="684"/>
    </row>
    <row r="296" spans="2:9" x14ac:dyDescent="0.35">
      <c r="B296" s="10" t="s">
        <v>0</v>
      </c>
      <c r="C296" s="10" t="s">
        <v>13</v>
      </c>
      <c r="D296" s="10" t="s">
        <v>15</v>
      </c>
      <c r="E296" s="10" t="s">
        <v>2</v>
      </c>
      <c r="F296" s="10" t="s">
        <v>1</v>
      </c>
      <c r="G296" s="11" t="s">
        <v>3</v>
      </c>
      <c r="H296" s="11" t="s">
        <v>4</v>
      </c>
      <c r="I296" s="11" t="s">
        <v>5</v>
      </c>
    </row>
    <row r="297" spans="2:9" x14ac:dyDescent="0.35">
      <c r="B297" s="22"/>
      <c r="C297" s="22"/>
      <c r="D297" s="22" t="s">
        <v>14</v>
      </c>
      <c r="E297" s="22"/>
      <c r="F297" s="22"/>
      <c r="G297" s="86">
        <v>0</v>
      </c>
      <c r="H297" s="86">
        <v>0</v>
      </c>
      <c r="I297" s="262">
        <v>8154386.6999999881</v>
      </c>
    </row>
    <row r="298" spans="2:9" x14ac:dyDescent="0.35">
      <c r="B298" s="41">
        <v>41651</v>
      </c>
      <c r="C298" s="13" t="s">
        <v>437</v>
      </c>
      <c r="D298" s="42">
        <v>755</v>
      </c>
      <c r="E298" s="42">
        <v>608</v>
      </c>
      <c r="F298" s="42" t="s">
        <v>406</v>
      </c>
      <c r="G298" s="44">
        <v>0</v>
      </c>
      <c r="H298" s="194">
        <v>3500000</v>
      </c>
      <c r="I298" s="12">
        <f t="shared" ref="I298:I311" si="9">I297+G298-H298</f>
        <v>4654386.6999999881</v>
      </c>
    </row>
    <row r="299" spans="2:9" x14ac:dyDescent="0.35">
      <c r="B299" s="41">
        <v>41651</v>
      </c>
      <c r="C299" s="13" t="s">
        <v>44</v>
      </c>
      <c r="D299" s="42">
        <v>756</v>
      </c>
      <c r="E299" s="42">
        <v>609</v>
      </c>
      <c r="F299" s="42" t="s">
        <v>407</v>
      </c>
      <c r="G299" s="44">
        <v>0</v>
      </c>
      <c r="H299" s="194">
        <v>700000</v>
      </c>
      <c r="I299" s="12">
        <f t="shared" si="9"/>
        <v>3954386.6999999881</v>
      </c>
    </row>
    <row r="300" spans="2:9" x14ac:dyDescent="0.35">
      <c r="B300" s="41">
        <v>41924</v>
      </c>
      <c r="C300" s="13" t="s">
        <v>189</v>
      </c>
      <c r="D300" s="42"/>
      <c r="E300" s="219"/>
      <c r="F300" s="219" t="s">
        <v>413</v>
      </c>
      <c r="G300" s="15">
        <v>10179067</v>
      </c>
      <c r="H300" s="194"/>
      <c r="I300" s="12">
        <f t="shared" si="9"/>
        <v>14133453.699999988</v>
      </c>
    </row>
    <row r="301" spans="2:9" x14ac:dyDescent="0.35">
      <c r="B301" s="41">
        <v>41924</v>
      </c>
      <c r="C301" s="13" t="s">
        <v>44</v>
      </c>
      <c r="D301" s="42">
        <v>757</v>
      </c>
      <c r="E301" s="160">
        <v>610</v>
      </c>
      <c r="F301" s="160" t="s">
        <v>411</v>
      </c>
      <c r="G301" s="15"/>
      <c r="H301" s="194">
        <v>385000</v>
      </c>
      <c r="I301" s="12">
        <f t="shared" si="9"/>
        <v>13748453.699999988</v>
      </c>
    </row>
    <row r="302" spans="2:9" x14ac:dyDescent="0.35">
      <c r="B302" s="41">
        <v>41924</v>
      </c>
      <c r="C302" s="13" t="s">
        <v>204</v>
      </c>
      <c r="D302" s="42">
        <v>758</v>
      </c>
      <c r="E302" s="160">
        <v>611</v>
      </c>
      <c r="F302" s="42" t="s">
        <v>412</v>
      </c>
      <c r="G302" s="15">
        <v>0</v>
      </c>
      <c r="H302" s="194">
        <v>4460510</v>
      </c>
      <c r="I302" s="12">
        <f t="shared" si="9"/>
        <v>9287943.6999999881</v>
      </c>
    </row>
    <row r="303" spans="2:9" x14ac:dyDescent="0.35">
      <c r="B303" s="41" t="s">
        <v>425</v>
      </c>
      <c r="C303" s="13" t="s">
        <v>330</v>
      </c>
      <c r="D303" s="42">
        <v>759</v>
      </c>
      <c r="E303" s="160">
        <v>612</v>
      </c>
      <c r="F303" s="42" t="s">
        <v>414</v>
      </c>
      <c r="G303" s="15">
        <v>0</v>
      </c>
      <c r="H303" s="194">
        <v>3840800</v>
      </c>
      <c r="I303" s="12">
        <f t="shared" si="9"/>
        <v>5447143.6999999881</v>
      </c>
    </row>
    <row r="304" spans="2:9" x14ac:dyDescent="0.35">
      <c r="B304" s="41" t="s">
        <v>425</v>
      </c>
      <c r="C304" s="13" t="s">
        <v>204</v>
      </c>
      <c r="D304" s="42">
        <v>760</v>
      </c>
      <c r="E304" s="160">
        <v>613</v>
      </c>
      <c r="F304" s="160" t="s">
        <v>415</v>
      </c>
      <c r="G304" s="15">
        <v>0</v>
      </c>
      <c r="H304" s="194">
        <v>1830807</v>
      </c>
      <c r="I304" s="12">
        <f t="shared" si="9"/>
        <v>3616336.6999999881</v>
      </c>
    </row>
    <row r="305" spans="2:9" x14ac:dyDescent="0.35">
      <c r="B305" s="41" t="s">
        <v>425</v>
      </c>
      <c r="C305" s="13" t="s">
        <v>201</v>
      </c>
      <c r="D305" s="42">
        <v>761</v>
      </c>
      <c r="E305" s="160">
        <v>614</v>
      </c>
      <c r="F305" s="160" t="s">
        <v>416</v>
      </c>
      <c r="G305" s="15"/>
      <c r="H305" s="194">
        <v>390000</v>
      </c>
      <c r="I305" s="12">
        <f t="shared" si="9"/>
        <v>3226336.6999999881</v>
      </c>
    </row>
    <row r="306" spans="2:9" x14ac:dyDescent="0.35">
      <c r="B306" s="41" t="s">
        <v>425</v>
      </c>
      <c r="C306" s="13" t="s">
        <v>303</v>
      </c>
      <c r="D306" s="42">
        <v>762</v>
      </c>
      <c r="E306" s="160">
        <v>615</v>
      </c>
      <c r="F306" s="160" t="s">
        <v>176</v>
      </c>
      <c r="G306" s="15"/>
      <c r="H306" s="194">
        <v>510000</v>
      </c>
      <c r="I306" s="12">
        <f t="shared" si="9"/>
        <v>2716336.6999999881</v>
      </c>
    </row>
    <row r="307" spans="2:9" x14ac:dyDescent="0.35">
      <c r="B307" s="41" t="s">
        <v>425</v>
      </c>
      <c r="C307" s="13" t="s">
        <v>438</v>
      </c>
      <c r="D307" s="42">
        <v>763</v>
      </c>
      <c r="E307" s="160">
        <v>616</v>
      </c>
      <c r="F307" s="160" t="s">
        <v>417</v>
      </c>
      <c r="G307" s="15"/>
      <c r="H307" s="194">
        <v>2700000</v>
      </c>
      <c r="I307" s="12">
        <f t="shared" si="9"/>
        <v>16336.699999988079</v>
      </c>
    </row>
    <row r="308" spans="2:9" x14ac:dyDescent="0.35">
      <c r="B308" s="41" t="s">
        <v>425</v>
      </c>
      <c r="C308" s="13" t="s">
        <v>439</v>
      </c>
      <c r="D308" s="42">
        <v>764</v>
      </c>
      <c r="E308" s="160">
        <v>618</v>
      </c>
      <c r="F308" s="160" t="s">
        <v>423</v>
      </c>
      <c r="G308" s="15"/>
      <c r="H308" s="194">
        <v>788000</v>
      </c>
      <c r="I308" s="12">
        <f t="shared" si="9"/>
        <v>-771663.30000001192</v>
      </c>
    </row>
    <row r="309" spans="2:9" x14ac:dyDescent="0.35">
      <c r="B309" s="41" t="s">
        <v>425</v>
      </c>
      <c r="C309" s="13" t="s">
        <v>43</v>
      </c>
      <c r="D309" s="42">
        <v>765</v>
      </c>
      <c r="E309" s="160">
        <v>619</v>
      </c>
      <c r="F309" s="160" t="s">
        <v>418</v>
      </c>
      <c r="G309" s="15"/>
      <c r="H309" s="194">
        <v>750000</v>
      </c>
      <c r="I309" s="12">
        <f t="shared" si="9"/>
        <v>-1521663.3000000119</v>
      </c>
    </row>
    <row r="310" spans="2:9" x14ac:dyDescent="0.35">
      <c r="B310" s="41" t="s">
        <v>426</v>
      </c>
      <c r="C310" s="13" t="s">
        <v>189</v>
      </c>
      <c r="D310" s="42"/>
      <c r="E310" s="160"/>
      <c r="F310" s="160" t="s">
        <v>427</v>
      </c>
      <c r="G310" s="15">
        <v>3600000</v>
      </c>
      <c r="H310" s="194"/>
      <c r="I310" s="12">
        <f>I309+G310-H310</f>
        <v>2078336.6999999881</v>
      </c>
    </row>
    <row r="311" spans="2:9" x14ac:dyDescent="0.35">
      <c r="B311" s="41" t="s">
        <v>430</v>
      </c>
      <c r="C311" s="13" t="s">
        <v>151</v>
      </c>
      <c r="D311" s="42"/>
      <c r="E311" s="160"/>
      <c r="F311" s="42" t="s">
        <v>39</v>
      </c>
      <c r="G311" s="43"/>
      <c r="H311" s="121">
        <v>13750</v>
      </c>
      <c r="I311" s="45">
        <f t="shared" si="9"/>
        <v>2064586.6999999881</v>
      </c>
    </row>
    <row r="314" spans="2:9" ht="15.5" x14ac:dyDescent="0.35">
      <c r="B314" s="1" t="s">
        <v>11</v>
      </c>
      <c r="C314" s="2"/>
      <c r="D314" s="2"/>
      <c r="E314" s="167"/>
    </row>
    <row r="315" spans="2:9" ht="15.5" x14ac:dyDescent="0.35">
      <c r="B315" s="2"/>
      <c r="C315" s="2"/>
      <c r="D315" s="1" t="s">
        <v>17</v>
      </c>
      <c r="E315" s="168"/>
    </row>
  </sheetData>
  <mergeCells count="17">
    <mergeCell ref="B2:I2"/>
    <mergeCell ref="B26:I26"/>
    <mergeCell ref="B47:I47"/>
    <mergeCell ref="B121:I121"/>
    <mergeCell ref="B68:I68"/>
    <mergeCell ref="B98:I98"/>
    <mergeCell ref="E24:F24"/>
    <mergeCell ref="E44:F44"/>
    <mergeCell ref="E63:F63"/>
    <mergeCell ref="B150:I150"/>
    <mergeCell ref="B184:I184"/>
    <mergeCell ref="B249:I249"/>
    <mergeCell ref="B277:I277"/>
    <mergeCell ref="B295:I295"/>
    <mergeCell ref="B210:I210"/>
    <mergeCell ref="B187:I187"/>
    <mergeCell ref="B209:I209"/>
  </mergeCells>
  <pageMargins left="0.7" right="0.7" top="0.75" bottom="0.75" header="0.3" footer="0.3"/>
  <pageSetup scale="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B26" sqref="B26"/>
    </sheetView>
  </sheetViews>
  <sheetFormatPr defaultRowHeight="14.5" x14ac:dyDescent="0.35"/>
  <cols>
    <col min="2" max="2" width="19.90625" customWidth="1"/>
    <col min="3" max="3" width="42.6328125" customWidth="1"/>
    <col min="4" max="4" width="14" style="65" customWidth="1"/>
    <col min="5" max="5" width="12.453125" customWidth="1"/>
    <col min="16" max="16" width="10.6328125" customWidth="1"/>
    <col min="17" max="17" width="10.54296875" customWidth="1"/>
  </cols>
  <sheetData>
    <row r="1" spans="1:17" x14ac:dyDescent="0.35">
      <c r="A1" s="676" t="s">
        <v>123</v>
      </c>
      <c r="B1" s="676"/>
      <c r="C1" s="676"/>
      <c r="D1" s="676"/>
      <c r="E1" s="676"/>
      <c r="F1" s="676"/>
      <c r="G1" s="676"/>
      <c r="H1" s="676"/>
    </row>
    <row r="2" spans="1:17" x14ac:dyDescent="0.35">
      <c r="F2" s="65"/>
      <c r="G2" s="65"/>
      <c r="H2" s="65"/>
    </row>
    <row r="3" spans="1:17" x14ac:dyDescent="0.35">
      <c r="A3" s="676" t="s">
        <v>80</v>
      </c>
      <c r="B3" s="676"/>
      <c r="C3" s="676"/>
      <c r="D3" s="676"/>
      <c r="E3" s="676"/>
      <c r="F3" s="676"/>
      <c r="G3" s="676"/>
      <c r="H3" s="676"/>
    </row>
    <row r="4" spans="1:17" x14ac:dyDescent="0.35">
      <c r="A4" s="676" t="s">
        <v>123</v>
      </c>
      <c r="B4" s="676"/>
      <c r="C4" s="676"/>
      <c r="D4" s="676"/>
      <c r="E4" s="676"/>
      <c r="F4" s="676"/>
      <c r="G4" s="676"/>
      <c r="H4" s="676"/>
    </row>
    <row r="5" spans="1:17" x14ac:dyDescent="0.35">
      <c r="A5" t="s">
        <v>450</v>
      </c>
      <c r="F5" s="65"/>
      <c r="G5" s="65"/>
      <c r="H5" s="65"/>
    </row>
    <row r="6" spans="1:17" x14ac:dyDescent="0.35">
      <c r="A6" s="47" t="s">
        <v>0</v>
      </c>
      <c r="B6" s="47" t="s">
        <v>121</v>
      </c>
      <c r="C6" s="47" t="s">
        <v>122</v>
      </c>
      <c r="D6" s="48" t="s">
        <v>76</v>
      </c>
      <c r="E6" s="48" t="s">
        <v>78</v>
      </c>
    </row>
    <row r="7" spans="1:17" x14ac:dyDescent="0.35">
      <c r="A7" s="47"/>
      <c r="B7" s="111"/>
      <c r="C7" s="111" t="s">
        <v>14</v>
      </c>
      <c r="E7" s="65">
        <v>0</v>
      </c>
    </row>
    <row r="8" spans="1:17" x14ac:dyDescent="0.35">
      <c r="C8" s="16"/>
      <c r="E8" s="61"/>
    </row>
    <row r="9" spans="1:17" x14ac:dyDescent="0.35">
      <c r="C9" s="16"/>
      <c r="D9" s="175"/>
      <c r="E9" s="61"/>
    </row>
    <row r="10" spans="1:17" x14ac:dyDescent="0.35">
      <c r="C10" s="16"/>
      <c r="E10" s="61"/>
    </row>
    <row r="11" spans="1:17" x14ac:dyDescent="0.35">
      <c r="C11" s="16"/>
      <c r="E11" s="61"/>
    </row>
    <row r="12" spans="1:17" x14ac:dyDescent="0.35">
      <c r="C12" s="90"/>
      <c r="E12" s="60"/>
    </row>
    <row r="14" spans="1:17" x14ac:dyDescent="0.35">
      <c r="L14" s="62"/>
      <c r="M14" s="62"/>
      <c r="N14" s="16"/>
      <c r="O14" s="16"/>
      <c r="P14" s="8"/>
      <c r="Q14" s="53"/>
    </row>
    <row r="15" spans="1:17" x14ac:dyDescent="0.35">
      <c r="L15" s="62"/>
      <c r="M15" s="62"/>
      <c r="N15" s="16"/>
      <c r="O15" s="16"/>
      <c r="P15" s="8"/>
      <c r="Q15" s="53"/>
    </row>
    <row r="16" spans="1:17" x14ac:dyDescent="0.35">
      <c r="L16" s="62"/>
      <c r="M16" s="62"/>
      <c r="N16" s="16"/>
      <c r="O16" s="16"/>
      <c r="P16" s="8"/>
      <c r="Q16" s="53"/>
    </row>
  </sheetData>
  <mergeCells count="3">
    <mergeCell ref="A1:H1"/>
    <mergeCell ref="A3:H3"/>
    <mergeCell ref="A4:H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8"/>
  <sheetViews>
    <sheetView workbookViewId="0">
      <selection activeCell="B225" sqref="B225"/>
    </sheetView>
  </sheetViews>
  <sheetFormatPr defaultRowHeight="14.5" x14ac:dyDescent="0.35"/>
  <cols>
    <col min="1" max="1" width="13" customWidth="1"/>
    <col min="2" max="2" width="18.6328125" customWidth="1"/>
    <col min="3" max="3" width="11.08984375" bestFit="1" customWidth="1"/>
    <col min="4" max="4" width="11.6328125" bestFit="1" customWidth="1"/>
    <col min="5" max="5" width="41.54296875" customWidth="1"/>
    <col min="6" max="6" width="15.08984375" customWidth="1"/>
    <col min="7" max="7" width="14.54296875" customWidth="1"/>
    <col min="8" max="8" width="13.90625" customWidth="1"/>
  </cols>
  <sheetData>
    <row r="1" spans="1:8" x14ac:dyDescent="0.35">
      <c r="A1" s="686" t="s">
        <v>26</v>
      </c>
      <c r="B1" s="687"/>
      <c r="C1" s="687"/>
      <c r="D1" s="687"/>
      <c r="E1" s="687"/>
      <c r="F1" s="687"/>
      <c r="G1" s="687"/>
      <c r="H1" s="688"/>
    </row>
    <row r="2" spans="1:8" x14ac:dyDescent="0.35">
      <c r="A2" s="689" t="s">
        <v>119</v>
      </c>
      <c r="B2" s="690"/>
      <c r="C2" s="690"/>
      <c r="D2" s="690"/>
      <c r="E2" s="690"/>
      <c r="F2" s="690"/>
      <c r="G2" s="690"/>
      <c r="H2" s="691"/>
    </row>
    <row r="3" spans="1:8" x14ac:dyDescent="0.35">
      <c r="A3" s="689" t="s">
        <v>185</v>
      </c>
      <c r="B3" s="690"/>
      <c r="C3" s="690"/>
      <c r="D3" s="690"/>
      <c r="E3" s="690"/>
      <c r="F3" s="690"/>
      <c r="G3" s="690"/>
      <c r="H3" s="691"/>
    </row>
    <row r="4" spans="1:8" x14ac:dyDescent="0.35">
      <c r="A4" s="10" t="s">
        <v>0</v>
      </c>
      <c r="B4" s="10" t="s">
        <v>13</v>
      </c>
      <c r="C4" s="10" t="s">
        <v>15</v>
      </c>
      <c r="D4" s="10" t="s">
        <v>2</v>
      </c>
      <c r="E4" s="10" t="s">
        <v>1</v>
      </c>
      <c r="F4" s="11" t="s">
        <v>3</v>
      </c>
      <c r="G4" s="11" t="s">
        <v>4</v>
      </c>
      <c r="H4" s="11" t="s">
        <v>5</v>
      </c>
    </row>
    <row r="5" spans="1:8" x14ac:dyDescent="0.35">
      <c r="A5" s="10"/>
      <c r="B5" s="10"/>
      <c r="C5" s="10"/>
      <c r="D5" s="10"/>
      <c r="E5" s="10"/>
      <c r="F5" s="11"/>
      <c r="G5" s="12"/>
      <c r="H5" s="26" t="s">
        <v>16</v>
      </c>
    </row>
    <row r="6" spans="1:8" x14ac:dyDescent="0.35">
      <c r="A6" s="13"/>
      <c r="B6" s="13"/>
      <c r="C6" s="42"/>
      <c r="D6" s="42"/>
      <c r="E6" s="42"/>
      <c r="F6" s="9"/>
      <c r="G6" s="9"/>
      <c r="H6" s="28" t="s">
        <v>250</v>
      </c>
    </row>
    <row r="7" spans="1:8" x14ac:dyDescent="0.35">
      <c r="A7" s="13"/>
      <c r="B7" s="13"/>
      <c r="C7" s="42"/>
      <c r="D7" s="42"/>
      <c r="E7" s="42"/>
      <c r="F7" s="9"/>
      <c r="G7" s="9"/>
      <c r="H7" s="28" t="s">
        <v>251</v>
      </c>
    </row>
    <row r="8" spans="1:8" x14ac:dyDescent="0.35">
      <c r="A8" s="13"/>
      <c r="B8" s="13"/>
      <c r="C8" s="42"/>
      <c r="D8" s="42"/>
      <c r="E8" s="42"/>
      <c r="F8" s="9"/>
      <c r="G8" s="9"/>
      <c r="H8" s="28" t="s">
        <v>252</v>
      </c>
    </row>
    <row r="9" spans="1:8" ht="15" thickBot="1" x14ac:dyDescent="0.4">
      <c r="A9" s="14"/>
      <c r="B9" s="14"/>
      <c r="C9" s="24"/>
      <c r="D9" s="24"/>
      <c r="E9" s="24"/>
      <c r="F9" s="15"/>
      <c r="G9" s="15"/>
      <c r="H9" s="212" t="s">
        <v>324</v>
      </c>
    </row>
    <row r="10" spans="1:8" ht="15" thickBot="1" x14ac:dyDescent="0.4">
      <c r="A10" s="214"/>
      <c r="B10" s="215"/>
      <c r="C10" s="216"/>
      <c r="D10" s="216"/>
      <c r="E10" s="216"/>
      <c r="F10" s="217"/>
      <c r="G10" s="217"/>
      <c r="H10" s="218" t="s">
        <v>27</v>
      </c>
    </row>
    <row r="11" spans="1:8" x14ac:dyDescent="0.35">
      <c r="A11" s="213"/>
      <c r="B11" s="213"/>
      <c r="C11" s="19"/>
      <c r="D11" s="19"/>
      <c r="E11" s="19"/>
      <c r="F11" s="20"/>
      <c r="G11" s="20"/>
      <c r="H11" s="21"/>
    </row>
    <row r="12" spans="1:8" x14ac:dyDescent="0.35">
      <c r="A12" s="14"/>
      <c r="B12" s="14"/>
      <c r="C12" s="24"/>
      <c r="D12" s="24"/>
      <c r="E12" s="24" t="s">
        <v>14</v>
      </c>
      <c r="F12" s="29">
        <v>6007759.6999999881</v>
      </c>
      <c r="G12" s="15">
        <v>0</v>
      </c>
      <c r="H12" s="12">
        <f>H11+F12-G12</f>
        <v>6007759.6999999881</v>
      </c>
    </row>
    <row r="13" spans="1:8" x14ac:dyDescent="0.35">
      <c r="A13" s="23" t="s">
        <v>137</v>
      </c>
      <c r="B13" s="165" t="s">
        <v>189</v>
      </c>
      <c r="C13" s="42"/>
      <c r="D13" s="42">
        <v>46325</v>
      </c>
      <c r="E13" s="42" t="s">
        <v>136</v>
      </c>
      <c r="F13" s="52">
        <v>97888675</v>
      </c>
      <c r="G13" s="25"/>
      <c r="H13" s="12">
        <f t="shared" ref="H13:H76" si="0">H12+F13-G13</f>
        <v>103896434.69999999</v>
      </c>
    </row>
    <row r="14" spans="1:8" x14ac:dyDescent="0.35">
      <c r="A14" s="23" t="s">
        <v>137</v>
      </c>
      <c r="B14" s="165" t="s">
        <v>151</v>
      </c>
      <c r="C14" s="42"/>
      <c r="D14" s="42"/>
      <c r="E14" s="42" t="s">
        <v>150</v>
      </c>
      <c r="F14" s="40"/>
      <c r="G14" s="196">
        <v>33500</v>
      </c>
      <c r="H14" s="12">
        <f t="shared" si="0"/>
        <v>103862934.69999999</v>
      </c>
    </row>
    <row r="15" spans="1:8" x14ac:dyDescent="0.35">
      <c r="A15" s="41" t="s">
        <v>138</v>
      </c>
      <c r="B15" s="13" t="s">
        <v>139</v>
      </c>
      <c r="C15" s="42">
        <v>5310</v>
      </c>
      <c r="D15" s="42">
        <v>445</v>
      </c>
      <c r="E15" s="42" t="s">
        <v>140</v>
      </c>
      <c r="F15" s="44"/>
      <c r="G15" s="194">
        <v>6318267</v>
      </c>
      <c r="H15" s="12">
        <f t="shared" si="0"/>
        <v>97544667.699999988</v>
      </c>
    </row>
    <row r="16" spans="1:8" x14ac:dyDescent="0.35">
      <c r="A16" s="41" t="s">
        <v>138</v>
      </c>
      <c r="B16" s="13" t="s">
        <v>46</v>
      </c>
      <c r="C16" s="42">
        <v>5311</v>
      </c>
      <c r="D16" s="42">
        <v>446</v>
      </c>
      <c r="E16" s="42" t="s">
        <v>141</v>
      </c>
      <c r="F16" s="44"/>
      <c r="G16" s="194">
        <v>3710800</v>
      </c>
      <c r="H16" s="12">
        <f t="shared" si="0"/>
        <v>93833867.699999988</v>
      </c>
    </row>
    <row r="17" spans="1:8" x14ac:dyDescent="0.35">
      <c r="A17" s="41" t="s">
        <v>138</v>
      </c>
      <c r="B17" s="13" t="s">
        <v>142</v>
      </c>
      <c r="C17" s="42">
        <v>5312</v>
      </c>
      <c r="D17" s="42">
        <v>447</v>
      </c>
      <c r="E17" s="42" t="s">
        <v>171</v>
      </c>
      <c r="F17" s="44"/>
      <c r="G17" s="194">
        <v>150000</v>
      </c>
      <c r="H17" s="12">
        <f t="shared" si="0"/>
        <v>93683867.699999988</v>
      </c>
    </row>
    <row r="18" spans="1:8" x14ac:dyDescent="0.35">
      <c r="A18" s="41" t="s">
        <v>138</v>
      </c>
      <c r="B18" s="13" t="s">
        <v>143</v>
      </c>
      <c r="C18" s="42">
        <v>5313</v>
      </c>
      <c r="D18" s="42">
        <v>448</v>
      </c>
      <c r="E18" s="42" t="s">
        <v>144</v>
      </c>
      <c r="F18" s="44"/>
      <c r="G18" s="194">
        <v>1000000</v>
      </c>
      <c r="H18" s="12">
        <f t="shared" si="0"/>
        <v>92683867.699999988</v>
      </c>
    </row>
    <row r="19" spans="1:8" x14ac:dyDescent="0.35">
      <c r="A19" s="41" t="s">
        <v>138</v>
      </c>
      <c r="B19" s="13" t="s">
        <v>44</v>
      </c>
      <c r="C19" s="42">
        <v>5314</v>
      </c>
      <c r="D19" s="42">
        <v>449</v>
      </c>
      <c r="E19" s="42" t="s">
        <v>145</v>
      </c>
      <c r="F19" s="44"/>
      <c r="G19" s="194">
        <v>100000</v>
      </c>
      <c r="H19" s="12">
        <f t="shared" si="0"/>
        <v>92583867.699999988</v>
      </c>
    </row>
    <row r="20" spans="1:8" x14ac:dyDescent="0.35">
      <c r="A20" s="41" t="s">
        <v>138</v>
      </c>
      <c r="B20" s="13" t="s">
        <v>146</v>
      </c>
      <c r="C20" s="42">
        <v>5314</v>
      </c>
      <c r="D20" s="42">
        <v>450</v>
      </c>
      <c r="E20" s="42" t="s">
        <v>147</v>
      </c>
      <c r="F20" s="44">
        <v>0</v>
      </c>
      <c r="G20" s="194">
        <v>8750000</v>
      </c>
      <c r="H20" s="12">
        <f t="shared" si="0"/>
        <v>83833867.699999988</v>
      </c>
    </row>
    <row r="21" spans="1:8" x14ac:dyDescent="0.35">
      <c r="A21" s="41" t="s">
        <v>138</v>
      </c>
      <c r="B21" s="13" t="s">
        <v>143</v>
      </c>
      <c r="C21" s="42">
        <v>5315</v>
      </c>
      <c r="D21" s="42">
        <v>451</v>
      </c>
      <c r="E21" s="42" t="s">
        <v>148</v>
      </c>
      <c r="F21" s="44">
        <v>0</v>
      </c>
      <c r="G21" s="194">
        <v>4000000</v>
      </c>
      <c r="H21" s="12">
        <f t="shared" si="0"/>
        <v>79833867.699999988</v>
      </c>
    </row>
    <row r="22" spans="1:8" x14ac:dyDescent="0.35">
      <c r="A22" s="41" t="s">
        <v>149</v>
      </c>
      <c r="B22" s="13" t="s">
        <v>151</v>
      </c>
      <c r="C22" s="42"/>
      <c r="D22" s="42"/>
      <c r="E22" s="24" t="s">
        <v>39</v>
      </c>
      <c r="F22" s="44"/>
      <c r="G22" s="195">
        <v>72500</v>
      </c>
      <c r="H22" s="197">
        <f t="shared" si="0"/>
        <v>79761367.699999988</v>
      </c>
    </row>
    <row r="23" spans="1:8" x14ac:dyDescent="0.35">
      <c r="A23" s="41">
        <v>41822</v>
      </c>
      <c r="B23" s="13" t="s">
        <v>44</v>
      </c>
      <c r="C23" s="42">
        <v>5316</v>
      </c>
      <c r="D23" s="42">
        <v>452</v>
      </c>
      <c r="E23" s="24" t="s">
        <v>152</v>
      </c>
      <c r="F23" s="44">
        <v>0</v>
      </c>
      <c r="G23" s="202">
        <v>790000</v>
      </c>
      <c r="H23" s="12">
        <f t="shared" si="0"/>
        <v>78971367.699999988</v>
      </c>
    </row>
    <row r="24" spans="1:8" x14ac:dyDescent="0.35">
      <c r="A24" s="41">
        <v>41822</v>
      </c>
      <c r="B24" s="13" t="s">
        <v>186</v>
      </c>
      <c r="C24" s="42">
        <v>5317</v>
      </c>
      <c r="D24" s="42">
        <v>453</v>
      </c>
      <c r="E24" s="24" t="s">
        <v>153</v>
      </c>
      <c r="F24" s="44">
        <v>0</v>
      </c>
      <c r="G24" s="202">
        <v>6178500</v>
      </c>
      <c r="H24" s="12">
        <f t="shared" si="0"/>
        <v>72792867.699999988</v>
      </c>
    </row>
    <row r="25" spans="1:8" x14ac:dyDescent="0.35">
      <c r="A25" s="41">
        <v>41822</v>
      </c>
      <c r="B25" s="13" t="s">
        <v>187</v>
      </c>
      <c r="C25" s="42">
        <v>5309</v>
      </c>
      <c r="D25" s="42">
        <v>454</v>
      </c>
      <c r="E25" s="24" t="s">
        <v>154</v>
      </c>
      <c r="F25" s="44">
        <v>0</v>
      </c>
      <c r="G25" s="202">
        <v>1800000</v>
      </c>
      <c r="H25" s="12">
        <f t="shared" si="0"/>
        <v>70992867.699999988</v>
      </c>
    </row>
    <row r="26" spans="1:8" x14ac:dyDescent="0.35">
      <c r="A26" s="41" t="s">
        <v>156</v>
      </c>
      <c r="B26" s="13" t="s">
        <v>186</v>
      </c>
      <c r="C26" s="42">
        <v>5321</v>
      </c>
      <c r="D26" s="42">
        <v>455</v>
      </c>
      <c r="E26" s="24" t="s">
        <v>155</v>
      </c>
      <c r="F26" s="44">
        <v>0</v>
      </c>
      <c r="G26" s="202">
        <v>11438000</v>
      </c>
      <c r="H26" s="12">
        <f t="shared" si="0"/>
        <v>59554867.699999988</v>
      </c>
    </row>
    <row r="27" spans="1:8" x14ac:dyDescent="0.35">
      <c r="A27" s="41" t="s">
        <v>156</v>
      </c>
      <c r="B27" s="13" t="s">
        <v>146</v>
      </c>
      <c r="C27" s="42">
        <v>5322</v>
      </c>
      <c r="D27" s="42">
        <v>457</v>
      </c>
      <c r="E27" s="42" t="s">
        <v>157</v>
      </c>
      <c r="F27" s="44"/>
      <c r="G27" s="194">
        <v>6318267</v>
      </c>
      <c r="H27" s="12">
        <f t="shared" si="0"/>
        <v>53236600.699999988</v>
      </c>
    </row>
    <row r="28" spans="1:8" x14ac:dyDescent="0.35">
      <c r="A28" s="41" t="s">
        <v>156</v>
      </c>
      <c r="B28" s="13" t="s">
        <v>46</v>
      </c>
      <c r="C28" s="42">
        <v>5323</v>
      </c>
      <c r="D28" s="42">
        <v>458</v>
      </c>
      <c r="E28" s="42" t="s">
        <v>158</v>
      </c>
      <c r="F28" s="44"/>
      <c r="G28" s="194">
        <v>3710800</v>
      </c>
      <c r="H28" s="12">
        <f t="shared" si="0"/>
        <v>49525800.699999988</v>
      </c>
    </row>
    <row r="29" spans="1:8" x14ac:dyDescent="0.35">
      <c r="A29" s="41" t="s">
        <v>156</v>
      </c>
      <c r="B29" s="13" t="s">
        <v>142</v>
      </c>
      <c r="C29" s="42">
        <v>5324</v>
      </c>
      <c r="D29" s="42">
        <v>459</v>
      </c>
      <c r="E29" s="42" t="s">
        <v>172</v>
      </c>
      <c r="F29" s="44"/>
      <c r="G29" s="194">
        <v>150000</v>
      </c>
      <c r="H29" s="12">
        <f t="shared" si="0"/>
        <v>49375800.699999988</v>
      </c>
    </row>
    <row r="30" spans="1:8" x14ac:dyDescent="0.35">
      <c r="A30" s="41" t="s">
        <v>166</v>
      </c>
      <c r="B30" s="13" t="s">
        <v>151</v>
      </c>
      <c r="C30" s="42"/>
      <c r="D30" s="42"/>
      <c r="E30" s="24" t="s">
        <v>39</v>
      </c>
      <c r="F30" s="44"/>
      <c r="G30" s="195">
        <v>12500</v>
      </c>
      <c r="H30" s="197">
        <f t="shared" si="0"/>
        <v>49363300.699999988</v>
      </c>
    </row>
    <row r="31" spans="1:8" x14ac:dyDescent="0.35">
      <c r="A31" s="41" t="s">
        <v>164</v>
      </c>
      <c r="B31" s="13" t="s">
        <v>45</v>
      </c>
      <c r="C31" s="42">
        <v>5325</v>
      </c>
      <c r="D31" s="42">
        <v>461</v>
      </c>
      <c r="E31" s="42" t="s">
        <v>165</v>
      </c>
      <c r="F31" s="44"/>
      <c r="G31" s="194">
        <v>1771260</v>
      </c>
      <c r="H31" s="12">
        <f t="shared" si="0"/>
        <v>47592040.699999988</v>
      </c>
    </row>
    <row r="32" spans="1:8" x14ac:dyDescent="0.35">
      <c r="A32" s="41" t="s">
        <v>173</v>
      </c>
      <c r="B32" s="13" t="s">
        <v>146</v>
      </c>
      <c r="C32" s="42">
        <v>5326</v>
      </c>
      <c r="D32" s="42">
        <v>462</v>
      </c>
      <c r="E32" s="42" t="s">
        <v>178</v>
      </c>
      <c r="F32" s="44"/>
      <c r="G32" s="194">
        <v>6318267</v>
      </c>
      <c r="H32" s="12">
        <f t="shared" si="0"/>
        <v>41273773.699999988</v>
      </c>
    </row>
    <row r="33" spans="1:8" x14ac:dyDescent="0.35">
      <c r="A33" s="41" t="s">
        <v>173</v>
      </c>
      <c r="B33" s="13" t="s">
        <v>46</v>
      </c>
      <c r="C33" s="42">
        <v>5327</v>
      </c>
      <c r="D33" s="42">
        <v>463</v>
      </c>
      <c r="E33" s="42" t="s">
        <v>179</v>
      </c>
      <c r="F33" s="44"/>
      <c r="G33" s="194">
        <v>3710800</v>
      </c>
      <c r="H33" s="12">
        <f t="shared" si="0"/>
        <v>37562973.699999988</v>
      </c>
    </row>
    <row r="34" spans="1:8" x14ac:dyDescent="0.35">
      <c r="A34" s="41" t="s">
        <v>173</v>
      </c>
      <c r="B34" s="13" t="s">
        <v>142</v>
      </c>
      <c r="C34" s="42">
        <v>5328</v>
      </c>
      <c r="D34" s="42">
        <v>464</v>
      </c>
      <c r="E34" s="42" t="s">
        <v>180</v>
      </c>
      <c r="F34" s="44"/>
      <c r="G34" s="194">
        <v>150000</v>
      </c>
      <c r="H34" s="12">
        <f t="shared" si="0"/>
        <v>37412973.699999988</v>
      </c>
    </row>
    <row r="35" spans="1:8" x14ac:dyDescent="0.35">
      <c r="A35" s="41" t="s">
        <v>173</v>
      </c>
      <c r="B35" s="13" t="s">
        <v>44</v>
      </c>
      <c r="C35" s="42">
        <v>5329</v>
      </c>
      <c r="D35" s="42">
        <v>465</v>
      </c>
      <c r="E35" s="42" t="s">
        <v>174</v>
      </c>
      <c r="F35" s="44"/>
      <c r="G35" s="194">
        <v>265000</v>
      </c>
      <c r="H35" s="12">
        <f t="shared" si="0"/>
        <v>37147973.699999988</v>
      </c>
    </row>
    <row r="36" spans="1:8" x14ac:dyDescent="0.35">
      <c r="A36" s="41" t="s">
        <v>173</v>
      </c>
      <c r="B36" s="13" t="s">
        <v>188</v>
      </c>
      <c r="C36" s="42">
        <v>5330</v>
      </c>
      <c r="D36" s="42">
        <v>466</v>
      </c>
      <c r="E36" s="42" t="s">
        <v>175</v>
      </c>
      <c r="F36" s="44"/>
      <c r="G36" s="194">
        <v>2500000</v>
      </c>
      <c r="H36" s="12">
        <f t="shared" si="0"/>
        <v>34647973.699999988</v>
      </c>
    </row>
    <row r="37" spans="1:8" x14ac:dyDescent="0.35">
      <c r="A37" s="41" t="s">
        <v>173</v>
      </c>
      <c r="B37" s="13" t="s">
        <v>118</v>
      </c>
      <c r="C37" s="42">
        <v>5331</v>
      </c>
      <c r="D37" s="42">
        <v>467</v>
      </c>
      <c r="E37" s="42" t="s">
        <v>176</v>
      </c>
      <c r="F37" s="44"/>
      <c r="G37" s="202">
        <v>660000</v>
      </c>
      <c r="H37" s="12">
        <f t="shared" si="0"/>
        <v>33987973.699999988</v>
      </c>
    </row>
    <row r="38" spans="1:8" x14ac:dyDescent="0.35">
      <c r="A38" s="41" t="s">
        <v>173</v>
      </c>
      <c r="B38" s="13" t="s">
        <v>143</v>
      </c>
      <c r="C38" s="42">
        <v>5332</v>
      </c>
      <c r="D38" s="42">
        <v>468</v>
      </c>
      <c r="E38" s="42" t="s">
        <v>177</v>
      </c>
      <c r="F38" s="44"/>
      <c r="G38" s="202">
        <v>500000</v>
      </c>
      <c r="H38" s="12">
        <f t="shared" si="0"/>
        <v>33487973.699999988</v>
      </c>
    </row>
    <row r="39" spans="1:8" x14ac:dyDescent="0.35">
      <c r="A39" s="225" t="s">
        <v>297</v>
      </c>
      <c r="B39" s="226" t="s">
        <v>151</v>
      </c>
      <c r="C39" s="219"/>
      <c r="D39" s="219"/>
      <c r="E39" s="219" t="s">
        <v>39</v>
      </c>
      <c r="F39" s="227"/>
      <c r="G39" s="228">
        <v>12500</v>
      </c>
      <c r="H39" s="229">
        <f t="shared" si="0"/>
        <v>33475473.699999988</v>
      </c>
    </row>
    <row r="40" spans="1:8" x14ac:dyDescent="0.35">
      <c r="A40" s="41">
        <v>41643</v>
      </c>
      <c r="B40" s="13" t="s">
        <v>188</v>
      </c>
      <c r="C40" s="42">
        <v>5333</v>
      </c>
      <c r="D40" s="42">
        <v>469</v>
      </c>
      <c r="E40" s="42" t="s">
        <v>192</v>
      </c>
      <c r="F40" s="44">
        <v>0</v>
      </c>
      <c r="G40" s="202">
        <v>5000000</v>
      </c>
      <c r="H40" s="12">
        <f t="shared" si="0"/>
        <v>28475473.699999988</v>
      </c>
    </row>
    <row r="41" spans="1:8" x14ac:dyDescent="0.35">
      <c r="A41" s="41">
        <v>41733</v>
      </c>
      <c r="B41" s="13" t="s">
        <v>151</v>
      </c>
      <c r="C41" s="42"/>
      <c r="D41" s="42">
        <v>58150</v>
      </c>
      <c r="E41" s="42" t="s">
        <v>196</v>
      </c>
      <c r="F41" s="15">
        <v>195150718</v>
      </c>
      <c r="G41" s="202"/>
      <c r="H41" s="12">
        <f t="shared" si="0"/>
        <v>223626191.69999999</v>
      </c>
    </row>
    <row r="42" spans="1:8" x14ac:dyDescent="0.35">
      <c r="A42" s="41" t="s">
        <v>197</v>
      </c>
      <c r="B42" s="13" t="s">
        <v>139</v>
      </c>
      <c r="C42" s="42">
        <v>5334</v>
      </c>
      <c r="D42" s="42">
        <v>470</v>
      </c>
      <c r="E42" s="42" t="s">
        <v>193</v>
      </c>
      <c r="F42" s="44"/>
      <c r="G42" s="202">
        <v>6318267</v>
      </c>
      <c r="H42" s="12">
        <f t="shared" si="0"/>
        <v>217307924.69999999</v>
      </c>
    </row>
    <row r="43" spans="1:8" x14ac:dyDescent="0.35">
      <c r="A43" s="41" t="s">
        <v>197</v>
      </c>
      <c r="B43" s="13" t="s">
        <v>46</v>
      </c>
      <c r="C43" s="42">
        <v>5335</v>
      </c>
      <c r="D43" s="42">
        <v>471</v>
      </c>
      <c r="E43" s="42" t="s">
        <v>194</v>
      </c>
      <c r="F43" s="44"/>
      <c r="G43" s="202">
        <v>3710800</v>
      </c>
      <c r="H43" s="12">
        <f t="shared" si="0"/>
        <v>213597124.69999999</v>
      </c>
    </row>
    <row r="44" spans="1:8" x14ac:dyDescent="0.35">
      <c r="A44" s="41" t="s">
        <v>197</v>
      </c>
      <c r="B44" s="13" t="s">
        <v>142</v>
      </c>
      <c r="C44" s="42">
        <v>5336</v>
      </c>
      <c r="D44" s="42">
        <v>473</v>
      </c>
      <c r="E44" s="42" t="s">
        <v>195</v>
      </c>
      <c r="F44" s="44"/>
      <c r="G44" s="202">
        <v>150000</v>
      </c>
      <c r="H44" s="12">
        <f t="shared" si="0"/>
        <v>213447124.69999999</v>
      </c>
    </row>
    <row r="45" spans="1:8" x14ac:dyDescent="0.35">
      <c r="A45" s="41" t="s">
        <v>197</v>
      </c>
      <c r="B45" s="13" t="s">
        <v>188</v>
      </c>
      <c r="C45" s="42">
        <v>5337</v>
      </c>
      <c r="D45" s="42">
        <v>474</v>
      </c>
      <c r="E45" s="42" t="s">
        <v>198</v>
      </c>
      <c r="F45" s="44"/>
      <c r="G45" s="202">
        <v>2500000</v>
      </c>
      <c r="H45" s="12">
        <f t="shared" si="0"/>
        <v>210947124.69999999</v>
      </c>
    </row>
    <row r="46" spans="1:8" x14ac:dyDescent="0.35">
      <c r="A46" s="41" t="s">
        <v>197</v>
      </c>
      <c r="B46" s="13" t="s">
        <v>187</v>
      </c>
      <c r="C46" s="42">
        <v>5318</v>
      </c>
      <c r="D46" s="42">
        <v>475</v>
      </c>
      <c r="E46" s="24" t="s">
        <v>199</v>
      </c>
      <c r="F46" s="44">
        <v>0</v>
      </c>
      <c r="G46" s="202">
        <v>1800000</v>
      </c>
      <c r="H46" s="12">
        <f t="shared" si="0"/>
        <v>209147124.69999999</v>
      </c>
    </row>
    <row r="47" spans="1:8" x14ac:dyDescent="0.35">
      <c r="A47" s="41" t="s">
        <v>197</v>
      </c>
      <c r="B47" s="13" t="s">
        <v>201</v>
      </c>
      <c r="C47" s="42">
        <v>5319</v>
      </c>
      <c r="D47" s="42">
        <v>476</v>
      </c>
      <c r="E47" s="42" t="s">
        <v>200</v>
      </c>
      <c r="F47" s="44"/>
      <c r="G47" s="202">
        <v>393000</v>
      </c>
      <c r="H47" s="12">
        <f t="shared" si="0"/>
        <v>208754124.69999999</v>
      </c>
    </row>
    <row r="48" spans="1:8" x14ac:dyDescent="0.35">
      <c r="A48" s="41" t="s">
        <v>197</v>
      </c>
      <c r="B48" s="13" t="s">
        <v>202</v>
      </c>
      <c r="C48" s="42">
        <v>5320</v>
      </c>
      <c r="D48" s="42">
        <v>477</v>
      </c>
      <c r="E48" s="42" t="s">
        <v>203</v>
      </c>
      <c r="F48" s="44"/>
      <c r="G48" s="202">
        <v>480000</v>
      </c>
      <c r="H48" s="12">
        <f t="shared" si="0"/>
        <v>208274124.69999999</v>
      </c>
    </row>
    <row r="49" spans="1:8" x14ac:dyDescent="0.35">
      <c r="A49" s="41" t="s">
        <v>197</v>
      </c>
      <c r="B49" s="13" t="s">
        <v>204</v>
      </c>
      <c r="C49" s="42">
        <v>5338</v>
      </c>
      <c r="D49" s="42">
        <v>478</v>
      </c>
      <c r="E49" s="42" t="s">
        <v>205</v>
      </c>
      <c r="F49" s="44"/>
      <c r="G49" s="202">
        <v>1044000</v>
      </c>
      <c r="H49" s="12">
        <f t="shared" si="0"/>
        <v>207230124.69999999</v>
      </c>
    </row>
    <row r="50" spans="1:8" x14ac:dyDescent="0.35">
      <c r="A50" s="41" t="s">
        <v>197</v>
      </c>
      <c r="B50" s="13" t="s">
        <v>206</v>
      </c>
      <c r="C50" s="42">
        <v>5339</v>
      </c>
      <c r="D50" s="42">
        <v>479</v>
      </c>
      <c r="E50" s="42" t="s">
        <v>446</v>
      </c>
      <c r="F50" s="44"/>
      <c r="G50" s="202">
        <v>1910000</v>
      </c>
      <c r="H50" s="12">
        <f t="shared" si="0"/>
        <v>205320124.69999999</v>
      </c>
    </row>
    <row r="51" spans="1:8" x14ac:dyDescent="0.35">
      <c r="A51" s="41" t="s">
        <v>197</v>
      </c>
      <c r="B51" s="13" t="s">
        <v>44</v>
      </c>
      <c r="C51" s="42">
        <v>5340</v>
      </c>
      <c r="D51" s="42">
        <v>480</v>
      </c>
      <c r="E51" s="42" t="s">
        <v>207</v>
      </c>
      <c r="F51" s="44"/>
      <c r="G51" s="202">
        <v>930000</v>
      </c>
      <c r="H51" s="12">
        <f t="shared" si="0"/>
        <v>204390124.69999999</v>
      </c>
    </row>
    <row r="52" spans="1:8" x14ac:dyDescent="0.35">
      <c r="A52" s="41" t="s">
        <v>197</v>
      </c>
      <c r="B52" s="13" t="s">
        <v>43</v>
      </c>
      <c r="C52" s="42">
        <v>5340</v>
      </c>
      <c r="D52" s="42">
        <v>480</v>
      </c>
      <c r="E52" s="42" t="s">
        <v>208</v>
      </c>
      <c r="F52" s="44">
        <v>0</v>
      </c>
      <c r="G52" s="194">
        <v>150000</v>
      </c>
      <c r="H52" s="12">
        <f t="shared" si="0"/>
        <v>204240124.69999999</v>
      </c>
    </row>
    <row r="53" spans="1:8" x14ac:dyDescent="0.35">
      <c r="A53" s="41" t="s">
        <v>197</v>
      </c>
      <c r="B53" s="13" t="s">
        <v>43</v>
      </c>
      <c r="C53" s="42">
        <v>5341</v>
      </c>
      <c r="D53" s="42">
        <v>481</v>
      </c>
      <c r="E53" s="42" t="s">
        <v>209</v>
      </c>
      <c r="F53" s="44">
        <v>0</v>
      </c>
      <c r="G53" s="194">
        <v>600000</v>
      </c>
      <c r="H53" s="12">
        <f t="shared" si="0"/>
        <v>203640124.69999999</v>
      </c>
    </row>
    <row r="54" spans="1:8" x14ac:dyDescent="0.35">
      <c r="A54" s="41" t="s">
        <v>211</v>
      </c>
      <c r="B54" s="13" t="s">
        <v>204</v>
      </c>
      <c r="C54" s="42">
        <v>5342</v>
      </c>
      <c r="D54" s="42">
        <v>482</v>
      </c>
      <c r="E54" s="42" t="s">
        <v>210</v>
      </c>
      <c r="F54" s="44"/>
      <c r="G54" s="194">
        <v>596000</v>
      </c>
      <c r="H54" s="12">
        <f t="shared" si="0"/>
        <v>203044124.69999999</v>
      </c>
    </row>
    <row r="55" spans="1:8" x14ac:dyDescent="0.35">
      <c r="A55" s="41" t="s">
        <v>211</v>
      </c>
      <c r="B55" s="13" t="s">
        <v>151</v>
      </c>
      <c r="C55" s="42"/>
      <c r="D55" s="42"/>
      <c r="E55" s="42" t="s">
        <v>39</v>
      </c>
      <c r="F55" s="44"/>
      <c r="G55" s="200">
        <v>47200</v>
      </c>
      <c r="H55" s="197">
        <f t="shared" si="0"/>
        <v>202996924.69999999</v>
      </c>
    </row>
    <row r="56" spans="1:8" x14ac:dyDescent="0.35">
      <c r="A56" s="41">
        <v>41795</v>
      </c>
      <c r="B56" s="13" t="s">
        <v>49</v>
      </c>
      <c r="C56" s="42">
        <v>5343</v>
      </c>
      <c r="D56" s="42">
        <v>483</v>
      </c>
      <c r="E56" s="42" t="s">
        <v>212</v>
      </c>
      <c r="F56" s="44"/>
      <c r="G56" s="194">
        <v>20000000</v>
      </c>
      <c r="H56" s="12">
        <f t="shared" si="0"/>
        <v>182996924.69999999</v>
      </c>
    </row>
    <row r="57" spans="1:8" x14ac:dyDescent="0.35">
      <c r="A57" s="41">
        <v>41795</v>
      </c>
      <c r="B57" s="13" t="s">
        <v>50</v>
      </c>
      <c r="C57" s="42">
        <v>5344</v>
      </c>
      <c r="D57" s="42">
        <v>484</v>
      </c>
      <c r="E57" s="42" t="s">
        <v>213</v>
      </c>
      <c r="F57" s="44"/>
      <c r="G57" s="194">
        <v>20000000</v>
      </c>
      <c r="H57" s="12">
        <f t="shared" si="0"/>
        <v>162996924.69999999</v>
      </c>
    </row>
    <row r="58" spans="1:8" x14ac:dyDescent="0.35">
      <c r="A58" s="41">
        <v>41795</v>
      </c>
      <c r="B58" s="13" t="s">
        <v>294</v>
      </c>
      <c r="C58" s="42">
        <v>5345</v>
      </c>
      <c r="D58" s="42">
        <v>485</v>
      </c>
      <c r="E58" s="42" t="s">
        <v>214</v>
      </c>
      <c r="F58" s="44"/>
      <c r="G58" s="194">
        <v>20000000</v>
      </c>
      <c r="H58" s="12">
        <f t="shared" si="0"/>
        <v>142996924.69999999</v>
      </c>
    </row>
    <row r="59" spans="1:8" x14ac:dyDescent="0.35">
      <c r="A59" s="41">
        <v>41795</v>
      </c>
      <c r="B59" s="13" t="s">
        <v>294</v>
      </c>
      <c r="C59" s="42">
        <v>5345</v>
      </c>
      <c r="D59" s="42">
        <v>485</v>
      </c>
      <c r="E59" s="42" t="s">
        <v>215</v>
      </c>
      <c r="F59" s="44">
        <v>0</v>
      </c>
      <c r="G59" s="194">
        <v>1200000</v>
      </c>
      <c r="H59" s="12">
        <f t="shared" si="0"/>
        <v>141796924.69999999</v>
      </c>
    </row>
    <row r="60" spans="1:8" x14ac:dyDescent="0.35">
      <c r="A60" s="41">
        <v>41795</v>
      </c>
      <c r="B60" s="13" t="s">
        <v>143</v>
      </c>
      <c r="C60" s="42">
        <v>5346</v>
      </c>
      <c r="D60" s="42">
        <v>486</v>
      </c>
      <c r="E60" s="42" t="s">
        <v>216</v>
      </c>
      <c r="F60" s="44">
        <v>0</v>
      </c>
      <c r="G60" s="194">
        <v>750000</v>
      </c>
      <c r="H60" s="12">
        <f t="shared" si="0"/>
        <v>141046924.69999999</v>
      </c>
    </row>
    <row r="61" spans="1:8" x14ac:dyDescent="0.35">
      <c r="A61" s="41">
        <v>41795</v>
      </c>
      <c r="B61" s="13" t="s">
        <v>44</v>
      </c>
      <c r="C61" s="42">
        <v>5347</v>
      </c>
      <c r="D61" s="42">
        <v>487</v>
      </c>
      <c r="E61" s="42" t="s">
        <v>217</v>
      </c>
      <c r="F61" s="44">
        <v>0</v>
      </c>
      <c r="G61" s="194">
        <v>5700000</v>
      </c>
      <c r="H61" s="12">
        <f t="shared" si="0"/>
        <v>135346924.69999999</v>
      </c>
    </row>
    <row r="62" spans="1:8" x14ac:dyDescent="0.35">
      <c r="A62" s="41">
        <v>41795</v>
      </c>
      <c r="B62" s="13" t="s">
        <v>295</v>
      </c>
      <c r="C62" s="42">
        <v>5348</v>
      </c>
      <c r="D62" s="42">
        <v>493</v>
      </c>
      <c r="E62" s="42" t="s">
        <v>218</v>
      </c>
      <c r="F62" s="44"/>
      <c r="G62" s="194">
        <v>20400000</v>
      </c>
      <c r="H62" s="12">
        <f>H61+F62-G62</f>
        <v>114946924.69999999</v>
      </c>
    </row>
    <row r="63" spans="1:8" x14ac:dyDescent="0.35">
      <c r="A63" s="41">
        <v>41795</v>
      </c>
      <c r="B63" s="13" t="s">
        <v>295</v>
      </c>
      <c r="C63" s="42">
        <v>5348</v>
      </c>
      <c r="D63" s="42">
        <v>494</v>
      </c>
      <c r="E63" s="42" t="s">
        <v>219</v>
      </c>
      <c r="F63" s="44"/>
      <c r="G63" s="194">
        <v>3200000</v>
      </c>
      <c r="H63" s="12">
        <f t="shared" si="0"/>
        <v>111746924.69999999</v>
      </c>
    </row>
    <row r="64" spans="1:8" x14ac:dyDescent="0.35">
      <c r="A64" s="41">
        <v>41795</v>
      </c>
      <c r="B64" s="13" t="s">
        <v>44</v>
      </c>
      <c r="C64" s="42">
        <v>5349</v>
      </c>
      <c r="D64" s="42">
        <v>489</v>
      </c>
      <c r="E64" s="42" t="s">
        <v>220</v>
      </c>
      <c r="F64" s="44"/>
      <c r="G64" s="194">
        <v>100000</v>
      </c>
      <c r="H64" s="12">
        <f t="shared" si="0"/>
        <v>111646924.69999999</v>
      </c>
    </row>
    <row r="65" spans="1:8" x14ac:dyDescent="0.35">
      <c r="A65" s="41">
        <v>41795</v>
      </c>
      <c r="B65" s="13" t="s">
        <v>50</v>
      </c>
      <c r="C65" s="42">
        <v>5350</v>
      </c>
      <c r="D65" s="42">
        <v>490</v>
      </c>
      <c r="E65" s="42" t="s">
        <v>221</v>
      </c>
      <c r="F65" s="44"/>
      <c r="G65" s="194">
        <v>1200000</v>
      </c>
      <c r="H65" s="12">
        <f t="shared" si="0"/>
        <v>110446924.69999999</v>
      </c>
    </row>
    <row r="66" spans="1:8" x14ac:dyDescent="0.35">
      <c r="A66" s="41" t="s">
        <v>225</v>
      </c>
      <c r="B66" s="13"/>
      <c r="C66" s="42">
        <v>5351</v>
      </c>
      <c r="D66" s="42">
        <v>491</v>
      </c>
      <c r="E66" s="42" t="s">
        <v>222</v>
      </c>
      <c r="F66" s="44">
        <v>0</v>
      </c>
      <c r="G66" s="194">
        <v>1000000</v>
      </c>
      <c r="H66" s="12">
        <f t="shared" si="0"/>
        <v>109446924.69999999</v>
      </c>
    </row>
    <row r="67" spans="1:8" x14ac:dyDescent="0.35">
      <c r="A67" s="41" t="s">
        <v>225</v>
      </c>
      <c r="B67" s="13" t="s">
        <v>43</v>
      </c>
      <c r="C67" s="42">
        <v>5352</v>
      </c>
      <c r="D67" s="42">
        <v>492</v>
      </c>
      <c r="E67" s="42" t="s">
        <v>223</v>
      </c>
      <c r="F67" s="44">
        <v>0</v>
      </c>
      <c r="G67" s="194">
        <v>200000</v>
      </c>
      <c r="H67" s="12">
        <f t="shared" si="0"/>
        <v>109246924.69999999</v>
      </c>
    </row>
    <row r="68" spans="1:8" x14ac:dyDescent="0.35">
      <c r="A68" s="41" t="s">
        <v>225</v>
      </c>
      <c r="B68" s="13" t="s">
        <v>43</v>
      </c>
      <c r="C68" s="42">
        <v>5352</v>
      </c>
      <c r="D68" s="42">
        <v>492</v>
      </c>
      <c r="E68" s="42" t="s">
        <v>224</v>
      </c>
      <c r="F68" s="44"/>
      <c r="G68" s="202">
        <v>950000</v>
      </c>
      <c r="H68" s="12">
        <f t="shared" si="0"/>
        <v>108296924.69999999</v>
      </c>
    </row>
    <row r="69" spans="1:8" x14ac:dyDescent="0.35">
      <c r="A69" s="41" t="s">
        <v>245</v>
      </c>
      <c r="B69" s="13"/>
      <c r="C69" s="42"/>
      <c r="D69" s="42"/>
      <c r="E69" s="42" t="s">
        <v>39</v>
      </c>
      <c r="F69" s="44"/>
      <c r="G69" s="195">
        <v>12500</v>
      </c>
      <c r="H69" s="197">
        <f t="shared" si="0"/>
        <v>108284424.69999999</v>
      </c>
    </row>
    <row r="70" spans="1:8" x14ac:dyDescent="0.35">
      <c r="A70" s="41">
        <v>41676</v>
      </c>
      <c r="B70" s="13" t="s">
        <v>146</v>
      </c>
      <c r="C70" s="42">
        <v>5353</v>
      </c>
      <c r="D70" s="42">
        <v>497</v>
      </c>
      <c r="E70" s="42" t="s">
        <v>226</v>
      </c>
      <c r="F70" s="44"/>
      <c r="G70" s="194">
        <v>6318267</v>
      </c>
      <c r="H70" s="12">
        <f t="shared" si="0"/>
        <v>101966157.69999999</v>
      </c>
    </row>
    <row r="71" spans="1:8" x14ac:dyDescent="0.35">
      <c r="A71" s="41">
        <v>41676</v>
      </c>
      <c r="B71" s="13" t="s">
        <v>46</v>
      </c>
      <c r="C71" s="42">
        <v>5354</v>
      </c>
      <c r="D71" s="42">
        <v>498</v>
      </c>
      <c r="E71" s="42" t="s">
        <v>227</v>
      </c>
      <c r="F71" s="44"/>
      <c r="G71" s="194">
        <v>3710800</v>
      </c>
      <c r="H71" s="12">
        <f t="shared" si="0"/>
        <v>98255357.699999988</v>
      </c>
    </row>
    <row r="72" spans="1:8" x14ac:dyDescent="0.35">
      <c r="A72" s="41">
        <v>41918</v>
      </c>
      <c r="B72" s="13" t="s">
        <v>44</v>
      </c>
      <c r="C72" s="42">
        <v>5355</v>
      </c>
      <c r="D72" s="42">
        <v>499</v>
      </c>
      <c r="E72" s="42" t="s">
        <v>228</v>
      </c>
      <c r="F72" s="44"/>
      <c r="G72" s="194">
        <v>2300000</v>
      </c>
      <c r="H72" s="12">
        <f t="shared" si="0"/>
        <v>95955357.699999988</v>
      </c>
    </row>
    <row r="73" spans="1:8" x14ac:dyDescent="0.35">
      <c r="A73" s="41">
        <v>41918</v>
      </c>
      <c r="B73" s="13" t="s">
        <v>44</v>
      </c>
      <c r="C73" s="42"/>
      <c r="D73" s="42">
        <v>499</v>
      </c>
      <c r="E73" s="42" t="s">
        <v>253</v>
      </c>
      <c r="F73" s="44"/>
      <c r="G73" s="194">
        <v>300000</v>
      </c>
      <c r="H73" s="12">
        <f t="shared" si="0"/>
        <v>95655357.699999988</v>
      </c>
    </row>
    <row r="74" spans="1:8" x14ac:dyDescent="0.35">
      <c r="A74" s="41">
        <v>41918</v>
      </c>
      <c r="B74" s="13" t="s">
        <v>143</v>
      </c>
      <c r="C74" s="42">
        <v>5356</v>
      </c>
      <c r="D74" s="42">
        <v>500</v>
      </c>
      <c r="E74" s="42" t="s">
        <v>229</v>
      </c>
      <c r="F74" s="44"/>
      <c r="G74" s="194">
        <v>1000000</v>
      </c>
      <c r="H74" s="12">
        <f t="shared" si="0"/>
        <v>94655357.699999988</v>
      </c>
    </row>
    <row r="75" spans="1:8" x14ac:dyDescent="0.35">
      <c r="A75" s="41">
        <v>41918</v>
      </c>
      <c r="B75" s="13" t="s">
        <v>44</v>
      </c>
      <c r="C75" s="42">
        <v>5357</v>
      </c>
      <c r="D75" s="42">
        <v>501</v>
      </c>
      <c r="E75" s="42" t="s">
        <v>230</v>
      </c>
      <c r="F75" s="44"/>
      <c r="G75" s="194">
        <v>5400000</v>
      </c>
      <c r="H75" s="12">
        <f t="shared" si="0"/>
        <v>89255357.699999988</v>
      </c>
    </row>
    <row r="76" spans="1:8" x14ac:dyDescent="0.35">
      <c r="A76" s="41">
        <v>41918</v>
      </c>
      <c r="B76" s="13" t="s">
        <v>299</v>
      </c>
      <c r="C76" s="42">
        <v>5358</v>
      </c>
      <c r="D76" s="42">
        <v>502</v>
      </c>
      <c r="E76" s="42" t="s">
        <v>231</v>
      </c>
      <c r="F76" s="44">
        <v>0</v>
      </c>
      <c r="G76" s="194">
        <v>9286600</v>
      </c>
      <c r="H76" s="12">
        <f t="shared" si="0"/>
        <v>79968757.699999988</v>
      </c>
    </row>
    <row r="77" spans="1:8" x14ac:dyDescent="0.35">
      <c r="A77" s="41">
        <v>41918</v>
      </c>
      <c r="B77" s="13" t="s">
        <v>300</v>
      </c>
      <c r="C77" s="42">
        <v>5359</v>
      </c>
      <c r="D77" s="42">
        <v>503</v>
      </c>
      <c r="E77" s="42" t="s">
        <v>232</v>
      </c>
      <c r="F77" s="44"/>
      <c r="G77" s="194">
        <v>6975000</v>
      </c>
      <c r="H77" s="12">
        <f t="shared" ref="H77:H128" si="1">H76+F77-G77</f>
        <v>72993757.699999988</v>
      </c>
    </row>
    <row r="78" spans="1:8" x14ac:dyDescent="0.35">
      <c r="A78" s="41">
        <v>41979</v>
      </c>
      <c r="B78" s="13" t="s">
        <v>301</v>
      </c>
      <c r="C78" s="42">
        <v>5360</v>
      </c>
      <c r="D78" s="42">
        <v>505</v>
      </c>
      <c r="E78" s="42" t="s">
        <v>233</v>
      </c>
      <c r="F78" s="44"/>
      <c r="G78" s="194">
        <v>2941000</v>
      </c>
      <c r="H78" s="12">
        <f t="shared" si="1"/>
        <v>70052757.699999988</v>
      </c>
    </row>
    <row r="79" spans="1:8" x14ac:dyDescent="0.35">
      <c r="A79" s="41" t="s">
        <v>237</v>
      </c>
      <c r="B79" s="13" t="s">
        <v>300</v>
      </c>
      <c r="C79" s="42">
        <v>5361</v>
      </c>
      <c r="D79" s="160">
        <v>506</v>
      </c>
      <c r="E79" s="42" t="s">
        <v>234</v>
      </c>
      <c r="F79" s="44"/>
      <c r="G79" s="194">
        <v>2325000</v>
      </c>
      <c r="H79" s="12">
        <f t="shared" si="1"/>
        <v>67727757.699999988</v>
      </c>
    </row>
    <row r="80" spans="1:8" x14ac:dyDescent="0.35">
      <c r="A80" s="41" t="s">
        <v>237</v>
      </c>
      <c r="B80" s="13" t="s">
        <v>299</v>
      </c>
      <c r="C80" s="42">
        <v>5362</v>
      </c>
      <c r="D80" s="42">
        <v>507</v>
      </c>
      <c r="E80" s="42" t="s">
        <v>235</v>
      </c>
      <c r="F80" s="44">
        <v>0</v>
      </c>
      <c r="G80" s="194">
        <v>9499000</v>
      </c>
      <c r="H80" s="12">
        <f t="shared" si="1"/>
        <v>58228757.699999988</v>
      </c>
    </row>
    <row r="81" spans="1:8" x14ac:dyDescent="0.35">
      <c r="A81" s="41" t="s">
        <v>237</v>
      </c>
      <c r="B81" s="13" t="s">
        <v>47</v>
      </c>
      <c r="C81" s="42">
        <v>5363</v>
      </c>
      <c r="D81" s="42">
        <v>508</v>
      </c>
      <c r="E81" s="42" t="s">
        <v>236</v>
      </c>
      <c r="F81" s="44">
        <v>0</v>
      </c>
      <c r="G81" s="194">
        <v>102000</v>
      </c>
      <c r="H81" s="12">
        <f t="shared" si="1"/>
        <v>58126757.699999988</v>
      </c>
    </row>
    <row r="82" spans="1:8" x14ac:dyDescent="0.35">
      <c r="A82" s="41" t="s">
        <v>241</v>
      </c>
      <c r="B82" s="13" t="s">
        <v>146</v>
      </c>
      <c r="C82" s="42">
        <v>5364</v>
      </c>
      <c r="D82" s="42">
        <v>509</v>
      </c>
      <c r="E82" s="42" t="s">
        <v>238</v>
      </c>
      <c r="F82" s="44"/>
      <c r="G82" s="194">
        <v>6318267</v>
      </c>
      <c r="H82" s="12">
        <f t="shared" si="1"/>
        <v>51808490.699999988</v>
      </c>
    </row>
    <row r="83" spans="1:8" x14ac:dyDescent="0.35">
      <c r="A83" s="41" t="s">
        <v>241</v>
      </c>
      <c r="B83" s="13" t="s">
        <v>48</v>
      </c>
      <c r="C83" s="42">
        <v>5365</v>
      </c>
      <c r="D83" s="42">
        <v>510</v>
      </c>
      <c r="E83" s="42" t="s">
        <v>239</v>
      </c>
      <c r="F83" s="44"/>
      <c r="G83" s="194">
        <v>3710800</v>
      </c>
      <c r="H83" s="12">
        <f t="shared" si="1"/>
        <v>48097690.699999988</v>
      </c>
    </row>
    <row r="84" spans="1:8" x14ac:dyDescent="0.35">
      <c r="A84" s="41" t="s">
        <v>241</v>
      </c>
      <c r="B84" s="13" t="s">
        <v>142</v>
      </c>
      <c r="C84" s="42">
        <v>5366</v>
      </c>
      <c r="D84" s="42">
        <v>511</v>
      </c>
      <c r="E84" s="42" t="s">
        <v>240</v>
      </c>
      <c r="F84" s="44"/>
      <c r="G84" s="194">
        <v>300000</v>
      </c>
      <c r="H84" s="12">
        <f t="shared" si="1"/>
        <v>47797690.699999988</v>
      </c>
    </row>
    <row r="85" spans="1:8" x14ac:dyDescent="0.35">
      <c r="A85" s="41" t="s">
        <v>241</v>
      </c>
      <c r="B85" s="13" t="s">
        <v>302</v>
      </c>
      <c r="C85" s="42">
        <v>5367</v>
      </c>
      <c r="D85" s="42">
        <v>512</v>
      </c>
      <c r="E85" s="42" t="s">
        <v>242</v>
      </c>
      <c r="F85" s="44"/>
      <c r="G85" s="194">
        <v>290000</v>
      </c>
      <c r="H85" s="12">
        <f t="shared" si="1"/>
        <v>47507690.699999988</v>
      </c>
    </row>
    <row r="86" spans="1:8" x14ac:dyDescent="0.35">
      <c r="A86" s="41" t="s">
        <v>241</v>
      </c>
      <c r="B86" s="13" t="s">
        <v>303</v>
      </c>
      <c r="C86" s="42">
        <v>5368</v>
      </c>
      <c r="D86" s="42">
        <v>513</v>
      </c>
      <c r="E86" s="42" t="s">
        <v>176</v>
      </c>
      <c r="F86" s="44"/>
      <c r="G86" s="194">
        <v>590000</v>
      </c>
      <c r="H86" s="12">
        <f t="shared" si="1"/>
        <v>46917690.699999988</v>
      </c>
    </row>
    <row r="87" spans="1:8" x14ac:dyDescent="0.35">
      <c r="A87" s="41" t="s">
        <v>241</v>
      </c>
      <c r="B87" s="13" t="s">
        <v>304</v>
      </c>
      <c r="C87" s="42">
        <v>5369</v>
      </c>
      <c r="D87" s="42">
        <v>514</v>
      </c>
      <c r="E87" s="42" t="s">
        <v>243</v>
      </c>
      <c r="F87" s="44">
        <v>0</v>
      </c>
      <c r="G87" s="194">
        <v>6000000</v>
      </c>
      <c r="H87" s="12">
        <f t="shared" si="1"/>
        <v>40917690.699999988</v>
      </c>
    </row>
    <row r="88" spans="1:8" x14ac:dyDescent="0.35">
      <c r="A88" s="41" t="s">
        <v>241</v>
      </c>
      <c r="B88" s="13" t="s">
        <v>143</v>
      </c>
      <c r="C88" s="42">
        <v>5370</v>
      </c>
      <c r="D88" s="42">
        <v>515</v>
      </c>
      <c r="E88" s="42" t="s">
        <v>229</v>
      </c>
      <c r="F88" s="44"/>
      <c r="G88" s="194">
        <v>500000</v>
      </c>
      <c r="H88" s="12">
        <f t="shared" si="1"/>
        <v>40417690.699999988</v>
      </c>
    </row>
    <row r="89" spans="1:8" x14ac:dyDescent="0.35">
      <c r="A89" s="41" t="s">
        <v>241</v>
      </c>
      <c r="B89" s="13" t="s">
        <v>51</v>
      </c>
      <c r="C89" s="42">
        <v>5371</v>
      </c>
      <c r="D89" s="42">
        <v>516</v>
      </c>
      <c r="E89" s="42" t="s">
        <v>244</v>
      </c>
      <c r="F89" s="44"/>
      <c r="G89" s="194">
        <v>100000</v>
      </c>
      <c r="H89" s="12">
        <f t="shared" si="1"/>
        <v>40317690.699999988</v>
      </c>
    </row>
    <row r="90" spans="1:8" x14ac:dyDescent="0.35">
      <c r="A90" s="225" t="s">
        <v>255</v>
      </c>
      <c r="B90" s="226" t="s">
        <v>151</v>
      </c>
      <c r="C90" s="219"/>
      <c r="D90" s="219"/>
      <c r="E90" s="219" t="s">
        <v>39</v>
      </c>
      <c r="F90" s="227"/>
      <c r="G90" s="228">
        <v>12500</v>
      </c>
      <c r="H90" s="229">
        <f t="shared" si="1"/>
        <v>40305190.699999988</v>
      </c>
    </row>
    <row r="91" spans="1:8" x14ac:dyDescent="0.35">
      <c r="A91" s="41">
        <v>41705</v>
      </c>
      <c r="B91" s="13" t="s">
        <v>201</v>
      </c>
      <c r="C91" s="42">
        <v>5372</v>
      </c>
      <c r="D91" s="42">
        <v>518</v>
      </c>
      <c r="E91" s="42" t="s">
        <v>256</v>
      </c>
      <c r="F91" s="44"/>
      <c r="G91" s="194">
        <v>396500</v>
      </c>
      <c r="H91" s="12">
        <f t="shared" si="1"/>
        <v>39908690.699999988</v>
      </c>
    </row>
    <row r="92" spans="1:8" x14ac:dyDescent="0.35">
      <c r="A92" s="41">
        <v>41705</v>
      </c>
      <c r="B92" s="13" t="s">
        <v>305</v>
      </c>
      <c r="C92" s="42">
        <v>5373</v>
      </c>
      <c r="D92" s="42">
        <v>519</v>
      </c>
      <c r="E92" s="42" t="s">
        <v>257</v>
      </c>
      <c r="F92" s="44"/>
      <c r="G92" s="194">
        <v>2500000</v>
      </c>
      <c r="H92" s="12">
        <f t="shared" si="1"/>
        <v>37408690.699999988</v>
      </c>
    </row>
    <row r="93" spans="1:8" x14ac:dyDescent="0.35">
      <c r="A93" s="41">
        <v>41705</v>
      </c>
      <c r="B93" s="13" t="s">
        <v>43</v>
      </c>
      <c r="C93" s="42">
        <v>5374</v>
      </c>
      <c r="D93" s="42">
        <v>520</v>
      </c>
      <c r="E93" s="42" t="s">
        <v>460</v>
      </c>
      <c r="F93" s="44"/>
      <c r="G93" s="194">
        <v>500000</v>
      </c>
      <c r="H93" s="12">
        <f t="shared" si="1"/>
        <v>36908690.699999988</v>
      </c>
    </row>
    <row r="94" spans="1:8" x14ac:dyDescent="0.35">
      <c r="A94" s="41">
        <v>41705</v>
      </c>
      <c r="B94" s="13" t="s">
        <v>146</v>
      </c>
      <c r="C94" s="42">
        <v>5374</v>
      </c>
      <c r="D94" s="42">
        <v>520</v>
      </c>
      <c r="E94" s="42" t="s">
        <v>259</v>
      </c>
      <c r="F94" s="44"/>
      <c r="G94" s="194">
        <v>300000</v>
      </c>
      <c r="H94" s="12">
        <f t="shared" si="1"/>
        <v>36608690.699999988</v>
      </c>
    </row>
    <row r="95" spans="1:8" x14ac:dyDescent="0.35">
      <c r="A95" s="41">
        <v>41705</v>
      </c>
      <c r="B95" s="13" t="s">
        <v>204</v>
      </c>
      <c r="C95" s="42">
        <v>5375</v>
      </c>
      <c r="D95" s="42">
        <v>521</v>
      </c>
      <c r="E95" s="42" t="s">
        <v>260</v>
      </c>
      <c r="F95" s="44"/>
      <c r="G95" s="194">
        <v>1533600</v>
      </c>
      <c r="H95" s="12">
        <f t="shared" si="1"/>
        <v>35075090.699999988</v>
      </c>
    </row>
    <row r="96" spans="1:8" x14ac:dyDescent="0.35">
      <c r="A96" s="41">
        <v>41705</v>
      </c>
      <c r="B96" s="13" t="s">
        <v>44</v>
      </c>
      <c r="C96" s="42">
        <v>5376</v>
      </c>
      <c r="D96" s="42">
        <v>522</v>
      </c>
      <c r="E96" s="42" t="s">
        <v>261</v>
      </c>
      <c r="F96" s="15"/>
      <c r="G96" s="194">
        <v>2390000</v>
      </c>
      <c r="H96" s="12">
        <f t="shared" si="1"/>
        <v>32685090.699999988</v>
      </c>
    </row>
    <row r="97" spans="1:8" x14ac:dyDescent="0.35">
      <c r="A97" s="41">
        <v>41705</v>
      </c>
      <c r="B97" s="13" t="s">
        <v>299</v>
      </c>
      <c r="C97" s="42">
        <v>5377</v>
      </c>
      <c r="D97" s="42">
        <v>523</v>
      </c>
      <c r="E97" s="42" t="s">
        <v>262</v>
      </c>
      <c r="F97" s="44">
        <v>0</v>
      </c>
      <c r="G97" s="194">
        <v>9168600</v>
      </c>
      <c r="H97" s="12">
        <f t="shared" si="1"/>
        <v>23516490.699999988</v>
      </c>
    </row>
    <row r="98" spans="1:8" x14ac:dyDescent="0.35">
      <c r="A98" s="41">
        <v>41705</v>
      </c>
      <c r="B98" s="13" t="s">
        <v>44</v>
      </c>
      <c r="C98" s="42">
        <v>5378</v>
      </c>
      <c r="D98" s="42">
        <v>524</v>
      </c>
      <c r="E98" s="42" t="s">
        <v>284</v>
      </c>
      <c r="F98" s="44">
        <v>0</v>
      </c>
      <c r="G98" s="194">
        <v>7510000</v>
      </c>
      <c r="H98" s="12">
        <f t="shared" si="1"/>
        <v>16006490.699999988</v>
      </c>
    </row>
    <row r="99" spans="1:8" x14ac:dyDescent="0.35">
      <c r="A99" s="41">
        <v>41705</v>
      </c>
      <c r="B99" s="13" t="s">
        <v>44</v>
      </c>
      <c r="C99" s="42">
        <v>5379</v>
      </c>
      <c r="D99" s="42">
        <v>525</v>
      </c>
      <c r="E99" s="42" t="s">
        <v>263</v>
      </c>
      <c r="F99" s="44">
        <v>0</v>
      </c>
      <c r="G99" s="194">
        <v>1810000</v>
      </c>
      <c r="H99" s="12">
        <f t="shared" si="1"/>
        <v>14196490.699999988</v>
      </c>
    </row>
    <row r="100" spans="1:8" x14ac:dyDescent="0.35">
      <c r="A100" s="41">
        <v>41705</v>
      </c>
      <c r="B100" s="13" t="s">
        <v>44</v>
      </c>
      <c r="C100" s="42">
        <v>5380</v>
      </c>
      <c r="D100" s="42">
        <v>526</v>
      </c>
      <c r="E100" s="42" t="s">
        <v>264</v>
      </c>
      <c r="F100" s="44">
        <v>0</v>
      </c>
      <c r="G100" s="194">
        <v>1000000</v>
      </c>
      <c r="H100" s="12">
        <f t="shared" si="1"/>
        <v>13196490.699999988</v>
      </c>
    </row>
    <row r="101" spans="1:8" x14ac:dyDescent="0.35">
      <c r="A101" s="41">
        <v>41858</v>
      </c>
      <c r="B101" s="13" t="s">
        <v>151</v>
      </c>
      <c r="C101" s="42"/>
      <c r="D101" s="42" t="s">
        <v>266</v>
      </c>
      <c r="E101" s="42" t="s">
        <v>265</v>
      </c>
      <c r="F101" s="15">
        <v>205576610</v>
      </c>
      <c r="G101" s="200"/>
      <c r="H101" s="12">
        <f t="shared" si="1"/>
        <v>218773100.69999999</v>
      </c>
    </row>
    <row r="102" spans="1:8" x14ac:dyDescent="0.35">
      <c r="A102" s="41">
        <v>41889</v>
      </c>
      <c r="B102" s="13" t="s">
        <v>273</v>
      </c>
      <c r="C102" s="42">
        <v>5381</v>
      </c>
      <c r="D102" s="42">
        <v>527</v>
      </c>
      <c r="E102" s="42" t="s">
        <v>267</v>
      </c>
      <c r="F102" s="44">
        <v>0</v>
      </c>
      <c r="G102" s="194">
        <v>3800000</v>
      </c>
      <c r="H102" s="12">
        <f t="shared" si="1"/>
        <v>214973100.69999999</v>
      </c>
    </row>
    <row r="103" spans="1:8" x14ac:dyDescent="0.35">
      <c r="A103" s="41" t="s">
        <v>268</v>
      </c>
      <c r="B103" s="13" t="s">
        <v>146</v>
      </c>
      <c r="C103" s="42">
        <v>5382</v>
      </c>
      <c r="D103" s="42">
        <v>528</v>
      </c>
      <c r="E103" s="42" t="s">
        <v>269</v>
      </c>
      <c r="F103" s="44"/>
      <c r="G103" s="194">
        <v>6318267</v>
      </c>
      <c r="H103" s="12">
        <f t="shared" si="1"/>
        <v>208654833.69999999</v>
      </c>
    </row>
    <row r="104" spans="1:8" x14ac:dyDescent="0.35">
      <c r="A104" s="41" t="s">
        <v>268</v>
      </c>
      <c r="B104" s="13" t="s">
        <v>48</v>
      </c>
      <c r="C104" s="42">
        <v>5383</v>
      </c>
      <c r="D104" s="42">
        <v>529</v>
      </c>
      <c r="E104" s="42" t="s">
        <v>270</v>
      </c>
      <c r="F104" s="44"/>
      <c r="G104" s="194">
        <v>3710800</v>
      </c>
      <c r="H104" s="12">
        <f t="shared" si="1"/>
        <v>204944033.69999999</v>
      </c>
    </row>
    <row r="105" spans="1:8" x14ac:dyDescent="0.35">
      <c r="A105" s="41" t="s">
        <v>268</v>
      </c>
      <c r="B105" s="13" t="s">
        <v>142</v>
      </c>
      <c r="C105" s="42">
        <v>5384</v>
      </c>
      <c r="D105" s="42">
        <v>530</v>
      </c>
      <c r="E105" s="42" t="s">
        <v>271</v>
      </c>
      <c r="F105" s="44"/>
      <c r="G105" s="194">
        <v>150000</v>
      </c>
      <c r="H105" s="12">
        <f t="shared" si="1"/>
        <v>204794033.69999999</v>
      </c>
    </row>
    <row r="106" spans="1:8" x14ac:dyDescent="0.35">
      <c r="A106" s="41" t="s">
        <v>268</v>
      </c>
      <c r="B106" s="13" t="s">
        <v>204</v>
      </c>
      <c r="C106" s="42">
        <v>5385</v>
      </c>
      <c r="D106" s="42">
        <v>532</v>
      </c>
      <c r="E106" s="42" t="s">
        <v>272</v>
      </c>
      <c r="F106" s="44">
        <v>0</v>
      </c>
      <c r="G106" s="194">
        <v>3544200</v>
      </c>
      <c r="H106" s="12">
        <f t="shared" si="1"/>
        <v>201249833.69999999</v>
      </c>
    </row>
    <row r="107" spans="1:8" x14ac:dyDescent="0.35">
      <c r="A107" s="41" t="s">
        <v>268</v>
      </c>
      <c r="B107" s="13" t="s">
        <v>44</v>
      </c>
      <c r="C107" s="42">
        <v>5386</v>
      </c>
      <c r="D107" s="42">
        <v>533</v>
      </c>
      <c r="E107" s="42" t="s">
        <v>274</v>
      </c>
      <c r="F107" s="44"/>
      <c r="G107" s="194">
        <v>1850000</v>
      </c>
      <c r="H107" s="12">
        <f t="shared" si="1"/>
        <v>199399833.69999999</v>
      </c>
    </row>
    <row r="108" spans="1:8" x14ac:dyDescent="0.35">
      <c r="A108" s="41" t="s">
        <v>268</v>
      </c>
      <c r="B108" s="13" t="s">
        <v>44</v>
      </c>
      <c r="C108" s="42">
        <v>5386</v>
      </c>
      <c r="D108" s="42">
        <v>533</v>
      </c>
      <c r="E108" s="42" t="s">
        <v>275</v>
      </c>
      <c r="F108" s="44">
        <v>0</v>
      </c>
      <c r="G108" s="194">
        <v>123900</v>
      </c>
      <c r="H108" s="12">
        <f t="shared" si="1"/>
        <v>199275933.69999999</v>
      </c>
    </row>
    <row r="109" spans="1:8" x14ac:dyDescent="0.35">
      <c r="A109" s="41" t="s">
        <v>268</v>
      </c>
      <c r="B109" s="13" t="s">
        <v>187</v>
      </c>
      <c r="C109" s="42">
        <v>5387</v>
      </c>
      <c r="D109" s="42">
        <v>534</v>
      </c>
      <c r="E109" s="42" t="s">
        <v>276</v>
      </c>
      <c r="F109" s="44"/>
      <c r="G109" s="194">
        <v>3800000</v>
      </c>
      <c r="H109" s="12">
        <f t="shared" si="1"/>
        <v>195475933.69999999</v>
      </c>
    </row>
    <row r="110" spans="1:8" x14ac:dyDescent="0.35">
      <c r="A110" s="41" t="s">
        <v>268</v>
      </c>
      <c r="B110" s="13" t="s">
        <v>278</v>
      </c>
      <c r="C110" s="42">
        <v>5388</v>
      </c>
      <c r="D110" s="42">
        <v>535</v>
      </c>
      <c r="E110" s="42" t="s">
        <v>277</v>
      </c>
      <c r="F110" s="44"/>
      <c r="G110" s="194">
        <v>9500000</v>
      </c>
      <c r="H110" s="12">
        <f t="shared" si="1"/>
        <v>185975933.69999999</v>
      </c>
    </row>
    <row r="111" spans="1:8" x14ac:dyDescent="0.35">
      <c r="A111" s="41" t="s">
        <v>268</v>
      </c>
      <c r="B111" s="13" t="s">
        <v>44</v>
      </c>
      <c r="C111" s="42">
        <v>5389</v>
      </c>
      <c r="D111" s="42">
        <v>536</v>
      </c>
      <c r="E111" s="42" t="s">
        <v>280</v>
      </c>
      <c r="F111" s="44">
        <v>0</v>
      </c>
      <c r="G111" s="194">
        <v>3400000</v>
      </c>
      <c r="H111" s="12">
        <f t="shared" si="1"/>
        <v>182575933.69999999</v>
      </c>
    </row>
    <row r="112" spans="1:8" x14ac:dyDescent="0.35">
      <c r="A112" s="41" t="s">
        <v>279</v>
      </c>
      <c r="B112" s="13" t="s">
        <v>281</v>
      </c>
      <c r="C112" s="42">
        <v>5390</v>
      </c>
      <c r="D112" s="42">
        <v>537</v>
      </c>
      <c r="E112" s="42" t="s">
        <v>282</v>
      </c>
      <c r="F112" s="44">
        <v>0</v>
      </c>
      <c r="G112" s="194">
        <v>5605600</v>
      </c>
      <c r="H112" s="12">
        <f t="shared" si="1"/>
        <v>176970333.69999999</v>
      </c>
    </row>
    <row r="113" spans="1:8" x14ac:dyDescent="0.35">
      <c r="A113" s="41" t="s">
        <v>279</v>
      </c>
      <c r="B113" s="13" t="s">
        <v>44</v>
      </c>
      <c r="C113" s="42">
        <v>5391</v>
      </c>
      <c r="D113" s="42">
        <v>538</v>
      </c>
      <c r="E113" s="42" t="s">
        <v>283</v>
      </c>
      <c r="F113" s="44">
        <v>0</v>
      </c>
      <c r="G113" s="194">
        <v>2000000</v>
      </c>
      <c r="H113" s="12">
        <f t="shared" si="1"/>
        <v>174970333.69999999</v>
      </c>
    </row>
    <row r="114" spans="1:8" x14ac:dyDescent="0.35">
      <c r="A114" s="41" t="s">
        <v>279</v>
      </c>
      <c r="B114" s="13" t="s">
        <v>143</v>
      </c>
      <c r="C114" s="42">
        <v>5392</v>
      </c>
      <c r="D114" s="42">
        <v>539</v>
      </c>
      <c r="E114" s="42" t="s">
        <v>285</v>
      </c>
      <c r="F114" s="44"/>
      <c r="G114" s="194">
        <v>1000000</v>
      </c>
      <c r="H114" s="12">
        <f t="shared" si="1"/>
        <v>173970333.69999999</v>
      </c>
    </row>
    <row r="115" spans="1:8" x14ac:dyDescent="0.35">
      <c r="A115" s="41" t="s">
        <v>279</v>
      </c>
      <c r="B115" s="13" t="s">
        <v>44</v>
      </c>
      <c r="C115" s="42">
        <v>5393</v>
      </c>
      <c r="D115" s="42">
        <v>540</v>
      </c>
      <c r="E115" s="238" t="s">
        <v>424</v>
      </c>
      <c r="F115" s="44">
        <v>0</v>
      </c>
      <c r="G115" s="194">
        <v>2450000</v>
      </c>
      <c r="H115" s="12">
        <f t="shared" si="1"/>
        <v>171520333.69999999</v>
      </c>
    </row>
    <row r="116" spans="1:8" x14ac:dyDescent="0.35">
      <c r="A116" s="41" t="s">
        <v>315</v>
      </c>
      <c r="B116" s="13" t="s">
        <v>151</v>
      </c>
      <c r="C116" s="42"/>
      <c r="D116" s="42"/>
      <c r="E116" s="160" t="s">
        <v>39</v>
      </c>
      <c r="F116" s="44"/>
      <c r="G116" s="224">
        <v>48850</v>
      </c>
      <c r="H116" s="45">
        <f t="shared" si="1"/>
        <v>171471483.69999999</v>
      </c>
    </row>
    <row r="117" spans="1:8" x14ac:dyDescent="0.35">
      <c r="A117" s="41" t="s">
        <v>313</v>
      </c>
      <c r="B117" s="13" t="s">
        <v>146</v>
      </c>
      <c r="C117" s="42">
        <v>5394</v>
      </c>
      <c r="D117" s="42">
        <v>541</v>
      </c>
      <c r="E117" s="160" t="s">
        <v>306</v>
      </c>
      <c r="F117" s="44"/>
      <c r="G117" s="194">
        <v>6318267</v>
      </c>
      <c r="H117" s="12">
        <f t="shared" si="1"/>
        <v>165153216.69999999</v>
      </c>
    </row>
    <row r="118" spans="1:8" x14ac:dyDescent="0.35">
      <c r="A118" s="41" t="s">
        <v>313</v>
      </c>
      <c r="B118" s="13" t="s">
        <v>48</v>
      </c>
      <c r="C118" s="42">
        <v>5395</v>
      </c>
      <c r="D118" s="42">
        <v>542</v>
      </c>
      <c r="E118" s="160" t="s">
        <v>307</v>
      </c>
      <c r="F118" s="44"/>
      <c r="G118" s="194">
        <v>3710800</v>
      </c>
      <c r="H118" s="12">
        <f t="shared" si="1"/>
        <v>161442416.69999999</v>
      </c>
    </row>
    <row r="119" spans="1:8" x14ac:dyDescent="0.35">
      <c r="A119" s="41" t="s">
        <v>313</v>
      </c>
      <c r="B119" s="13" t="s">
        <v>142</v>
      </c>
      <c r="C119" s="42">
        <v>5396</v>
      </c>
      <c r="D119" s="42">
        <v>543</v>
      </c>
      <c r="E119" s="160" t="s">
        <v>308</v>
      </c>
      <c r="F119" s="44"/>
      <c r="G119" s="194">
        <v>150000</v>
      </c>
      <c r="H119" s="12">
        <f t="shared" si="1"/>
        <v>161292416.69999999</v>
      </c>
    </row>
    <row r="120" spans="1:8" x14ac:dyDescent="0.35">
      <c r="A120" s="41" t="s">
        <v>313</v>
      </c>
      <c r="B120" s="13" t="s">
        <v>328</v>
      </c>
      <c r="C120" s="42">
        <v>5397</v>
      </c>
      <c r="D120" s="42">
        <v>544</v>
      </c>
      <c r="E120" s="160" t="s">
        <v>309</v>
      </c>
      <c r="F120" s="44"/>
      <c r="G120" s="194">
        <v>1900000</v>
      </c>
      <c r="H120" s="12">
        <f t="shared" si="1"/>
        <v>159392416.69999999</v>
      </c>
    </row>
    <row r="121" spans="1:8" x14ac:dyDescent="0.35">
      <c r="A121" s="41" t="s">
        <v>313</v>
      </c>
      <c r="B121" s="13" t="s">
        <v>329</v>
      </c>
      <c r="C121" s="42">
        <v>5398</v>
      </c>
      <c r="D121" s="42">
        <v>545</v>
      </c>
      <c r="E121" s="160" t="s">
        <v>310</v>
      </c>
      <c r="F121" s="44"/>
      <c r="G121" s="194">
        <v>2200000</v>
      </c>
      <c r="H121" s="12">
        <f t="shared" si="1"/>
        <v>157192416.69999999</v>
      </c>
    </row>
    <row r="122" spans="1:8" x14ac:dyDescent="0.35">
      <c r="A122" s="41" t="s">
        <v>313</v>
      </c>
      <c r="B122" s="13" t="s">
        <v>330</v>
      </c>
      <c r="C122" s="42">
        <v>5400</v>
      </c>
      <c r="D122" s="42">
        <v>546</v>
      </c>
      <c r="E122" s="42" t="s">
        <v>314</v>
      </c>
      <c r="F122" s="44">
        <v>0</v>
      </c>
      <c r="G122" s="194">
        <v>2402400</v>
      </c>
      <c r="H122" s="12">
        <f t="shared" si="1"/>
        <v>154790016.69999999</v>
      </c>
    </row>
    <row r="123" spans="1:8" x14ac:dyDescent="0.35">
      <c r="A123" s="41" t="s">
        <v>313</v>
      </c>
      <c r="B123" s="13" t="s">
        <v>299</v>
      </c>
      <c r="C123" s="42">
        <v>5399</v>
      </c>
      <c r="D123" s="42">
        <v>547</v>
      </c>
      <c r="E123" s="42" t="s">
        <v>311</v>
      </c>
      <c r="F123" s="44">
        <v>0</v>
      </c>
      <c r="G123" s="194">
        <v>38190700</v>
      </c>
      <c r="H123" s="12">
        <f t="shared" si="1"/>
        <v>116599316.69999999</v>
      </c>
    </row>
    <row r="124" spans="1:8" x14ac:dyDescent="0.35">
      <c r="A124" s="41" t="s">
        <v>323</v>
      </c>
      <c r="B124" s="13" t="s">
        <v>44</v>
      </c>
      <c r="C124" s="42">
        <v>701</v>
      </c>
      <c r="D124" s="42">
        <v>548</v>
      </c>
      <c r="E124" s="42" t="s">
        <v>316</v>
      </c>
      <c r="F124" s="44">
        <v>0</v>
      </c>
      <c r="G124" s="194">
        <v>3150000</v>
      </c>
      <c r="H124" s="12">
        <f t="shared" si="1"/>
        <v>113449316.69999999</v>
      </c>
    </row>
    <row r="125" spans="1:8" x14ac:dyDescent="0.35">
      <c r="A125" s="41" t="s">
        <v>323</v>
      </c>
      <c r="B125" s="13" t="s">
        <v>44</v>
      </c>
      <c r="C125" s="42">
        <v>702</v>
      </c>
      <c r="D125" s="42">
        <v>548</v>
      </c>
      <c r="E125" s="42" t="s">
        <v>317</v>
      </c>
      <c r="F125" s="44">
        <v>0</v>
      </c>
      <c r="G125" s="194">
        <v>3000000</v>
      </c>
      <c r="H125" s="12">
        <f t="shared" si="1"/>
        <v>110449316.69999999</v>
      </c>
    </row>
    <row r="126" spans="1:8" x14ac:dyDescent="0.35">
      <c r="A126" s="41" t="s">
        <v>323</v>
      </c>
      <c r="B126" s="13" t="s">
        <v>43</v>
      </c>
      <c r="C126" s="42">
        <v>702</v>
      </c>
      <c r="D126" s="42">
        <v>548</v>
      </c>
      <c r="E126" s="42" t="s">
        <v>318</v>
      </c>
      <c r="F126" s="44">
        <v>0</v>
      </c>
      <c r="G126" s="194">
        <v>100000</v>
      </c>
      <c r="H126" s="12">
        <f t="shared" si="1"/>
        <v>110349316.69999999</v>
      </c>
    </row>
    <row r="127" spans="1:8" x14ac:dyDescent="0.35">
      <c r="A127" s="41" t="s">
        <v>323</v>
      </c>
      <c r="B127" s="13" t="s">
        <v>43</v>
      </c>
      <c r="C127" s="42">
        <v>702</v>
      </c>
      <c r="D127" s="42">
        <v>548</v>
      </c>
      <c r="E127" s="42" t="s">
        <v>319</v>
      </c>
      <c r="F127" s="44">
        <v>0</v>
      </c>
      <c r="G127" s="194">
        <v>100000</v>
      </c>
      <c r="H127" s="12">
        <f t="shared" si="1"/>
        <v>110249316.69999999</v>
      </c>
    </row>
    <row r="128" spans="1:8" x14ac:dyDescent="0.35">
      <c r="A128" s="41" t="s">
        <v>322</v>
      </c>
      <c r="B128" s="13" t="s">
        <v>331</v>
      </c>
      <c r="C128" s="42">
        <v>703</v>
      </c>
      <c r="D128" s="42">
        <v>549</v>
      </c>
      <c r="E128" s="42" t="s">
        <v>320</v>
      </c>
      <c r="F128" s="44">
        <v>0</v>
      </c>
      <c r="G128" s="194">
        <v>2000000</v>
      </c>
      <c r="H128" s="12">
        <f t="shared" si="1"/>
        <v>108249316.69999999</v>
      </c>
    </row>
    <row r="129" spans="1:8" x14ac:dyDescent="0.35">
      <c r="A129" s="41" t="s">
        <v>322</v>
      </c>
      <c r="B129" s="13" t="s">
        <v>44</v>
      </c>
      <c r="C129" s="42">
        <v>703</v>
      </c>
      <c r="D129" s="42">
        <v>549</v>
      </c>
      <c r="E129" s="42" t="s">
        <v>321</v>
      </c>
      <c r="F129" s="44">
        <v>0</v>
      </c>
      <c r="G129" s="194">
        <v>1000000</v>
      </c>
      <c r="H129" s="12">
        <f>H128+F129-G129</f>
        <v>107249316.69999999</v>
      </c>
    </row>
    <row r="130" spans="1:8" x14ac:dyDescent="0.35">
      <c r="A130" s="41" t="s">
        <v>327</v>
      </c>
      <c r="B130" s="13" t="s">
        <v>151</v>
      </c>
      <c r="C130" s="42"/>
      <c r="D130" s="42"/>
      <c r="E130" s="160" t="s">
        <v>39</v>
      </c>
      <c r="F130" s="44"/>
      <c r="G130" s="210">
        <v>81070</v>
      </c>
      <c r="H130" s="45">
        <f t="shared" ref="H130:H193" si="2">H129+F130-G130</f>
        <v>107168246.69999999</v>
      </c>
    </row>
    <row r="131" spans="1:8" x14ac:dyDescent="0.35">
      <c r="A131" s="41">
        <v>41891</v>
      </c>
      <c r="B131" s="13" t="s">
        <v>44</v>
      </c>
      <c r="C131" s="42">
        <v>704</v>
      </c>
      <c r="D131" s="42">
        <v>550</v>
      </c>
      <c r="E131" s="42" t="s">
        <v>325</v>
      </c>
      <c r="F131" s="44">
        <v>0</v>
      </c>
      <c r="G131" s="194">
        <v>1660000</v>
      </c>
      <c r="H131" s="12">
        <f t="shared" si="2"/>
        <v>105508246.69999999</v>
      </c>
    </row>
    <row r="132" spans="1:8" x14ac:dyDescent="0.35">
      <c r="A132" s="41">
        <v>41891</v>
      </c>
      <c r="B132" s="13" t="s">
        <v>43</v>
      </c>
      <c r="C132" s="42">
        <v>705</v>
      </c>
      <c r="D132" s="42">
        <v>550</v>
      </c>
      <c r="E132" s="42" t="s">
        <v>326</v>
      </c>
      <c r="F132" s="44"/>
      <c r="G132" s="194">
        <v>125000</v>
      </c>
      <c r="H132" s="12">
        <f t="shared" si="2"/>
        <v>105383246.69999999</v>
      </c>
    </row>
    <row r="133" spans="1:8" x14ac:dyDescent="0.35">
      <c r="A133" s="41">
        <v>41891</v>
      </c>
      <c r="B133" s="13" t="s">
        <v>43</v>
      </c>
      <c r="C133" s="42">
        <v>705</v>
      </c>
      <c r="D133" s="42">
        <v>550</v>
      </c>
      <c r="E133" s="42" t="s">
        <v>431</v>
      </c>
      <c r="F133" s="44">
        <v>0</v>
      </c>
      <c r="G133" s="194">
        <v>82000</v>
      </c>
      <c r="H133" s="12">
        <f t="shared" si="2"/>
        <v>105301246.69999999</v>
      </c>
    </row>
    <row r="134" spans="1:8" x14ac:dyDescent="0.35">
      <c r="A134" s="41">
        <v>41891</v>
      </c>
      <c r="B134" s="13" t="s">
        <v>332</v>
      </c>
      <c r="C134" s="42">
        <v>705</v>
      </c>
      <c r="D134" s="42">
        <v>550</v>
      </c>
      <c r="E134" s="42" t="s">
        <v>312</v>
      </c>
      <c r="F134" s="44"/>
      <c r="G134" s="194">
        <v>390000</v>
      </c>
      <c r="H134" s="12">
        <f t="shared" si="2"/>
        <v>104911246.69999999</v>
      </c>
    </row>
    <row r="135" spans="1:8" x14ac:dyDescent="0.35">
      <c r="A135" s="41" t="s">
        <v>336</v>
      </c>
      <c r="B135" s="13" t="s">
        <v>143</v>
      </c>
      <c r="C135" s="42">
        <v>706</v>
      </c>
      <c r="D135" s="42">
        <v>551</v>
      </c>
      <c r="E135" s="42" t="s">
        <v>337</v>
      </c>
      <c r="F135" s="44"/>
      <c r="G135" s="194">
        <v>1000000</v>
      </c>
      <c r="H135" s="12">
        <f t="shared" si="2"/>
        <v>103911246.69999999</v>
      </c>
    </row>
    <row r="136" spans="1:8" x14ac:dyDescent="0.35">
      <c r="A136" s="41" t="s">
        <v>336</v>
      </c>
      <c r="B136" s="13" t="s">
        <v>338</v>
      </c>
      <c r="C136" s="42">
        <v>707</v>
      </c>
      <c r="D136" s="42">
        <v>552</v>
      </c>
      <c r="E136" s="42" t="s">
        <v>339</v>
      </c>
      <c r="F136" s="44"/>
      <c r="G136" s="194">
        <v>265000</v>
      </c>
      <c r="H136" s="12">
        <f t="shared" si="2"/>
        <v>103646246.69999999</v>
      </c>
    </row>
    <row r="137" spans="1:8" x14ac:dyDescent="0.35">
      <c r="A137" s="41" t="s">
        <v>336</v>
      </c>
      <c r="B137" s="13" t="s">
        <v>44</v>
      </c>
      <c r="C137" s="42">
        <v>708</v>
      </c>
      <c r="D137" s="42">
        <v>553</v>
      </c>
      <c r="E137" s="42" t="s">
        <v>340</v>
      </c>
      <c r="F137" s="44"/>
      <c r="G137" s="194">
        <v>2150000</v>
      </c>
      <c r="H137" s="12">
        <f t="shared" si="2"/>
        <v>101496246.69999999</v>
      </c>
    </row>
    <row r="138" spans="1:8" x14ac:dyDescent="0.35">
      <c r="A138" s="41" t="s">
        <v>336</v>
      </c>
      <c r="B138" s="13" t="s">
        <v>44</v>
      </c>
      <c r="C138" s="42">
        <v>709</v>
      </c>
      <c r="D138" s="42">
        <v>554</v>
      </c>
      <c r="E138" s="42" t="s">
        <v>341</v>
      </c>
      <c r="F138" s="44">
        <v>0</v>
      </c>
      <c r="G138" s="194">
        <v>850000</v>
      </c>
      <c r="H138" s="12">
        <f t="shared" si="2"/>
        <v>100646246.69999999</v>
      </c>
    </row>
    <row r="139" spans="1:8" x14ac:dyDescent="0.35">
      <c r="A139" s="41" t="s">
        <v>336</v>
      </c>
      <c r="B139" s="13" t="s">
        <v>301</v>
      </c>
      <c r="C139" s="42">
        <v>710</v>
      </c>
      <c r="D139" s="42">
        <v>555</v>
      </c>
      <c r="E139" s="42" t="s">
        <v>342</v>
      </c>
      <c r="F139" s="44">
        <v>0</v>
      </c>
      <c r="G139" s="194">
        <v>3214500</v>
      </c>
      <c r="H139" s="12">
        <f t="shared" si="2"/>
        <v>97431746.699999988</v>
      </c>
    </row>
    <row r="140" spans="1:8" x14ac:dyDescent="0.35">
      <c r="A140" s="41" t="s">
        <v>336</v>
      </c>
      <c r="B140" s="13" t="s">
        <v>187</v>
      </c>
      <c r="C140" s="42">
        <v>711</v>
      </c>
      <c r="D140" s="42">
        <v>556</v>
      </c>
      <c r="E140" s="24" t="s">
        <v>343</v>
      </c>
      <c r="F140" s="44">
        <v>0</v>
      </c>
      <c r="G140" s="194">
        <v>2500000</v>
      </c>
      <c r="H140" s="12">
        <f t="shared" si="2"/>
        <v>94931746.699999988</v>
      </c>
    </row>
    <row r="141" spans="1:8" x14ac:dyDescent="0.35">
      <c r="A141" s="41" t="s">
        <v>336</v>
      </c>
      <c r="B141" s="13" t="s">
        <v>347</v>
      </c>
      <c r="C141" s="42">
        <v>712</v>
      </c>
      <c r="D141" s="54" t="s">
        <v>346</v>
      </c>
      <c r="E141" s="42" t="s">
        <v>344</v>
      </c>
      <c r="F141" s="44">
        <v>0</v>
      </c>
      <c r="G141" s="194">
        <v>29500000</v>
      </c>
      <c r="H141" s="12">
        <f t="shared" si="2"/>
        <v>65431746.699999988</v>
      </c>
    </row>
    <row r="142" spans="1:8" x14ac:dyDescent="0.35">
      <c r="A142" s="41" t="s">
        <v>336</v>
      </c>
      <c r="B142" s="13" t="s">
        <v>294</v>
      </c>
      <c r="C142" s="42">
        <v>713</v>
      </c>
      <c r="D142" s="54" t="s">
        <v>345</v>
      </c>
      <c r="E142" s="42" t="s">
        <v>349</v>
      </c>
      <c r="F142" s="44">
        <v>0</v>
      </c>
      <c r="G142" s="194">
        <v>28900000</v>
      </c>
      <c r="H142" s="12">
        <f t="shared" si="2"/>
        <v>36531746.699999988</v>
      </c>
    </row>
    <row r="143" spans="1:8" x14ac:dyDescent="0.35">
      <c r="A143" s="41" t="s">
        <v>336</v>
      </c>
      <c r="B143" s="13" t="s">
        <v>44</v>
      </c>
      <c r="C143" s="42">
        <v>714</v>
      </c>
      <c r="D143" s="42">
        <v>561</v>
      </c>
      <c r="E143" s="42" t="s">
        <v>348</v>
      </c>
      <c r="F143" s="44">
        <v>0</v>
      </c>
      <c r="G143" s="194">
        <v>3000000</v>
      </c>
      <c r="H143" s="12">
        <f t="shared" si="2"/>
        <v>33531746.699999988</v>
      </c>
    </row>
    <row r="144" spans="1:8" x14ac:dyDescent="0.35">
      <c r="A144" s="41" t="s">
        <v>336</v>
      </c>
      <c r="B144" s="13" t="s">
        <v>44</v>
      </c>
      <c r="C144" s="42">
        <v>715</v>
      </c>
      <c r="D144" s="42">
        <v>562</v>
      </c>
      <c r="E144" s="42" t="s">
        <v>350</v>
      </c>
      <c r="F144" s="44">
        <v>0</v>
      </c>
      <c r="G144" s="194">
        <v>1200000</v>
      </c>
      <c r="H144" s="12">
        <f t="shared" si="2"/>
        <v>32331746.699999988</v>
      </c>
    </row>
    <row r="145" spans="1:8" x14ac:dyDescent="0.35">
      <c r="A145" s="41" t="s">
        <v>336</v>
      </c>
      <c r="B145" s="13" t="s">
        <v>49</v>
      </c>
      <c r="C145" s="42">
        <v>716</v>
      </c>
      <c r="D145" s="54" t="s">
        <v>352</v>
      </c>
      <c r="E145" s="42" t="s">
        <v>351</v>
      </c>
      <c r="F145" s="44">
        <v>0</v>
      </c>
      <c r="G145" s="194">
        <v>28900000</v>
      </c>
      <c r="H145" s="12">
        <f t="shared" si="2"/>
        <v>3431746.6999999881</v>
      </c>
    </row>
    <row r="146" spans="1:8" x14ac:dyDescent="0.35">
      <c r="A146" s="41" t="s">
        <v>336</v>
      </c>
      <c r="B146" s="13" t="s">
        <v>44</v>
      </c>
      <c r="C146" s="42">
        <v>717</v>
      </c>
      <c r="D146" s="42">
        <v>565</v>
      </c>
      <c r="E146" s="42" t="s">
        <v>353</v>
      </c>
      <c r="F146" s="44">
        <v>0</v>
      </c>
      <c r="G146" s="194">
        <v>3000000</v>
      </c>
      <c r="H146" s="12">
        <f t="shared" si="2"/>
        <v>431746.69999998808</v>
      </c>
    </row>
    <row r="147" spans="1:8" x14ac:dyDescent="0.35">
      <c r="A147" s="41" t="s">
        <v>336</v>
      </c>
      <c r="B147" s="13" t="s">
        <v>50</v>
      </c>
      <c r="C147" s="42">
        <v>718</v>
      </c>
      <c r="D147" s="54" t="s">
        <v>354</v>
      </c>
      <c r="E147" s="42" t="s">
        <v>355</v>
      </c>
      <c r="F147" s="44">
        <v>0</v>
      </c>
      <c r="G147" s="194">
        <v>28500000</v>
      </c>
      <c r="H147" s="12">
        <f t="shared" si="2"/>
        <v>-28068253.300000012</v>
      </c>
    </row>
    <row r="148" spans="1:8" x14ac:dyDescent="0.35">
      <c r="A148" s="41" t="s">
        <v>336</v>
      </c>
      <c r="B148" s="13" t="s">
        <v>44</v>
      </c>
      <c r="C148" s="42">
        <v>719</v>
      </c>
      <c r="D148" s="42">
        <v>568</v>
      </c>
      <c r="E148" s="42" t="s">
        <v>356</v>
      </c>
      <c r="F148" s="44">
        <v>0</v>
      </c>
      <c r="G148" s="194">
        <v>3000000</v>
      </c>
      <c r="H148" s="12">
        <f t="shared" si="2"/>
        <v>-31068253.300000012</v>
      </c>
    </row>
    <row r="149" spans="1:8" x14ac:dyDescent="0.35">
      <c r="A149" s="41" t="s">
        <v>336</v>
      </c>
      <c r="B149" s="13" t="s">
        <v>357</v>
      </c>
      <c r="C149" s="42">
        <v>720</v>
      </c>
      <c r="D149" s="42">
        <v>569</v>
      </c>
      <c r="E149" s="42" t="s">
        <v>358</v>
      </c>
      <c r="F149" s="44">
        <v>0</v>
      </c>
      <c r="G149" s="194">
        <v>2400000</v>
      </c>
      <c r="H149" s="12">
        <f t="shared" si="2"/>
        <v>-33468253.300000012</v>
      </c>
    </row>
    <row r="150" spans="1:8" x14ac:dyDescent="0.35">
      <c r="A150" s="41" t="s">
        <v>336</v>
      </c>
      <c r="B150" s="13" t="s">
        <v>43</v>
      </c>
      <c r="C150" s="42">
        <v>721</v>
      </c>
      <c r="D150" s="42">
        <v>570</v>
      </c>
      <c r="E150" s="42" t="s">
        <v>359</v>
      </c>
      <c r="F150" s="44">
        <v>0</v>
      </c>
      <c r="G150" s="194">
        <v>600000</v>
      </c>
      <c r="H150" s="12">
        <f t="shared" si="2"/>
        <v>-34068253.300000012</v>
      </c>
    </row>
    <row r="151" spans="1:8" x14ac:dyDescent="0.35">
      <c r="A151" s="41" t="s">
        <v>336</v>
      </c>
      <c r="B151" s="13" t="s">
        <v>50</v>
      </c>
      <c r="C151" s="42">
        <v>722</v>
      </c>
      <c r="D151" s="42">
        <v>571</v>
      </c>
      <c r="E151" s="42" t="s">
        <v>360</v>
      </c>
      <c r="F151" s="44">
        <v>0</v>
      </c>
      <c r="G151" s="194">
        <v>3000000</v>
      </c>
      <c r="H151" s="12">
        <f t="shared" si="2"/>
        <v>-37068253.300000012</v>
      </c>
    </row>
    <row r="152" spans="1:8" x14ac:dyDescent="0.35">
      <c r="A152" s="41" t="s">
        <v>336</v>
      </c>
      <c r="B152" s="13" t="s">
        <v>151</v>
      </c>
      <c r="C152" s="42">
        <v>723</v>
      </c>
      <c r="D152" s="42">
        <v>572</v>
      </c>
      <c r="E152" s="42" t="s">
        <v>361</v>
      </c>
      <c r="F152" s="44"/>
      <c r="G152" s="194">
        <v>6318267</v>
      </c>
      <c r="H152" s="12">
        <f t="shared" si="2"/>
        <v>-43386520.300000012</v>
      </c>
    </row>
    <row r="153" spans="1:8" x14ac:dyDescent="0.35">
      <c r="A153" s="41" t="s">
        <v>336</v>
      </c>
      <c r="B153" s="13" t="s">
        <v>48</v>
      </c>
      <c r="C153" s="42">
        <v>724</v>
      </c>
      <c r="D153" s="42">
        <v>573</v>
      </c>
      <c r="E153" s="42" t="s">
        <v>362</v>
      </c>
      <c r="F153" s="44"/>
      <c r="G153" s="194">
        <v>3710800</v>
      </c>
      <c r="H153" s="12">
        <f t="shared" si="2"/>
        <v>-47097320.300000012</v>
      </c>
    </row>
    <row r="154" spans="1:8" x14ac:dyDescent="0.35">
      <c r="A154" s="41" t="s">
        <v>336</v>
      </c>
      <c r="B154" s="13" t="s">
        <v>142</v>
      </c>
      <c r="C154" s="42">
        <v>725</v>
      </c>
      <c r="D154" s="42">
        <v>574</v>
      </c>
      <c r="E154" s="42" t="s">
        <v>363</v>
      </c>
      <c r="F154" s="44"/>
      <c r="G154" s="194">
        <v>150000</v>
      </c>
      <c r="H154" s="12">
        <f t="shared" si="2"/>
        <v>-47247320.300000012</v>
      </c>
    </row>
    <row r="155" spans="1:8" x14ac:dyDescent="0.35">
      <c r="A155" s="41" t="s">
        <v>336</v>
      </c>
      <c r="B155" s="13" t="s">
        <v>366</v>
      </c>
      <c r="C155" s="42">
        <v>726</v>
      </c>
      <c r="D155" s="42">
        <v>576</v>
      </c>
      <c r="E155" s="42" t="s">
        <v>364</v>
      </c>
      <c r="F155" s="44"/>
      <c r="G155" s="194">
        <v>50000</v>
      </c>
      <c r="H155" s="12">
        <f t="shared" si="2"/>
        <v>-47297320.300000012</v>
      </c>
    </row>
    <row r="156" spans="1:8" x14ac:dyDescent="0.35">
      <c r="A156" s="41" t="s">
        <v>336</v>
      </c>
      <c r="B156" s="13" t="s">
        <v>188</v>
      </c>
      <c r="C156" s="42">
        <v>727</v>
      </c>
      <c r="D156" s="42">
        <v>577</v>
      </c>
      <c r="E156" s="42" t="s">
        <v>365</v>
      </c>
      <c r="F156" s="44"/>
      <c r="G156" s="194">
        <v>2500000</v>
      </c>
      <c r="H156" s="12">
        <f t="shared" si="2"/>
        <v>-49797320.300000012</v>
      </c>
    </row>
    <row r="157" spans="1:8" x14ac:dyDescent="0.35">
      <c r="A157" s="41" t="s">
        <v>368</v>
      </c>
      <c r="B157" s="13" t="s">
        <v>151</v>
      </c>
      <c r="C157" s="42"/>
      <c r="D157" s="42" t="s">
        <v>367</v>
      </c>
      <c r="E157" s="42" t="s">
        <v>369</v>
      </c>
      <c r="F157" s="194">
        <v>129213072</v>
      </c>
      <c r="G157" s="194">
        <v>0</v>
      </c>
      <c r="H157" s="12">
        <f t="shared" si="2"/>
        <v>79415751.699999988</v>
      </c>
    </row>
    <row r="158" spans="1:8" x14ac:dyDescent="0.35">
      <c r="A158" s="41" t="s">
        <v>376</v>
      </c>
      <c r="B158" s="13" t="s">
        <v>44</v>
      </c>
      <c r="C158" s="42">
        <v>728</v>
      </c>
      <c r="D158" s="42">
        <v>578</v>
      </c>
      <c r="E158" s="42" t="s">
        <v>375</v>
      </c>
      <c r="F158" s="194">
        <v>0</v>
      </c>
      <c r="G158" s="194">
        <v>3080000</v>
      </c>
      <c r="H158" s="12">
        <f>H157+F158-G158</f>
        <v>76335751.699999988</v>
      </c>
    </row>
    <row r="159" spans="1:8" x14ac:dyDescent="0.35">
      <c r="A159" s="41" t="s">
        <v>376</v>
      </c>
      <c r="B159" s="13" t="s">
        <v>187</v>
      </c>
      <c r="C159" s="42">
        <v>729</v>
      </c>
      <c r="D159" s="42">
        <v>579</v>
      </c>
      <c r="E159" s="42" t="s">
        <v>378</v>
      </c>
      <c r="F159" s="194"/>
      <c r="G159" s="194">
        <v>3800000</v>
      </c>
      <c r="H159" s="12">
        <f t="shared" si="2"/>
        <v>72535751.699999988</v>
      </c>
    </row>
    <row r="160" spans="1:8" x14ac:dyDescent="0.35">
      <c r="A160" s="41" t="s">
        <v>376</v>
      </c>
      <c r="B160" s="13" t="s">
        <v>43</v>
      </c>
      <c r="C160" s="42">
        <v>730</v>
      </c>
      <c r="D160" s="42">
        <v>580</v>
      </c>
      <c r="E160" s="42" t="s">
        <v>377</v>
      </c>
      <c r="F160" s="194">
        <v>0</v>
      </c>
      <c r="G160" s="194">
        <v>300000</v>
      </c>
      <c r="H160" s="12">
        <f t="shared" si="2"/>
        <v>72235751.699999988</v>
      </c>
    </row>
    <row r="161" spans="1:8" x14ac:dyDescent="0.35">
      <c r="A161" s="225" t="s">
        <v>376</v>
      </c>
      <c r="B161" s="226" t="s">
        <v>151</v>
      </c>
      <c r="C161" s="219"/>
      <c r="D161" s="219"/>
      <c r="E161" s="219" t="s">
        <v>39</v>
      </c>
      <c r="F161" s="220"/>
      <c r="G161" s="230">
        <v>56430</v>
      </c>
      <c r="H161" s="229">
        <f t="shared" si="2"/>
        <v>72179321.699999988</v>
      </c>
    </row>
    <row r="162" spans="1:8" x14ac:dyDescent="0.35">
      <c r="A162" s="41" t="s">
        <v>379</v>
      </c>
      <c r="B162" s="13" t="s">
        <v>201</v>
      </c>
      <c r="C162" s="42">
        <v>731</v>
      </c>
      <c r="D162" s="42">
        <v>581</v>
      </c>
      <c r="E162" s="42" t="s">
        <v>373</v>
      </c>
      <c r="F162" s="194"/>
      <c r="G162" s="194">
        <v>400000</v>
      </c>
      <c r="H162" s="12">
        <f>H161+F162-G162</f>
        <v>71779321.699999988</v>
      </c>
    </row>
    <row r="163" spans="1:8" x14ac:dyDescent="0.35">
      <c r="A163" s="41" t="s">
        <v>379</v>
      </c>
      <c r="B163" s="13" t="s">
        <v>380</v>
      </c>
      <c r="C163" s="42">
        <v>732</v>
      </c>
      <c r="D163" s="42">
        <v>582</v>
      </c>
      <c r="E163" s="42" t="s">
        <v>374</v>
      </c>
      <c r="F163" s="194"/>
      <c r="G163" s="194">
        <v>350000</v>
      </c>
      <c r="H163" s="12">
        <f>H162+F163-G163</f>
        <v>71429321.699999988</v>
      </c>
    </row>
    <row r="164" spans="1:8" x14ac:dyDescent="0.35">
      <c r="A164" s="41" t="s">
        <v>379</v>
      </c>
      <c r="B164" s="13" t="s">
        <v>436</v>
      </c>
      <c r="C164" s="42">
        <v>733</v>
      </c>
      <c r="D164" s="42">
        <v>583</v>
      </c>
      <c r="E164" s="42" t="s">
        <v>381</v>
      </c>
      <c r="F164" s="44"/>
      <c r="G164" s="194">
        <v>564000</v>
      </c>
      <c r="H164" s="12">
        <f t="shared" si="2"/>
        <v>70865321.699999988</v>
      </c>
    </row>
    <row r="165" spans="1:8" x14ac:dyDescent="0.35">
      <c r="A165" s="41" t="s">
        <v>379</v>
      </c>
      <c r="B165" s="13" t="s">
        <v>384</v>
      </c>
      <c r="C165" s="42">
        <v>734</v>
      </c>
      <c r="D165" s="42">
        <v>584</v>
      </c>
      <c r="E165" s="42" t="s">
        <v>176</v>
      </c>
      <c r="F165" s="44"/>
      <c r="G165" s="194">
        <v>375000</v>
      </c>
      <c r="H165" s="12">
        <f t="shared" si="2"/>
        <v>70490321.699999988</v>
      </c>
    </row>
    <row r="166" spans="1:8" x14ac:dyDescent="0.35">
      <c r="A166" s="41" t="s">
        <v>379</v>
      </c>
      <c r="B166" s="13" t="s">
        <v>383</v>
      </c>
      <c r="C166" s="42">
        <v>735</v>
      </c>
      <c r="D166" s="42">
        <v>585</v>
      </c>
      <c r="E166" s="42" t="s">
        <v>382</v>
      </c>
      <c r="F166" s="44"/>
      <c r="G166" s="194">
        <v>6564530</v>
      </c>
      <c r="H166" s="12">
        <f t="shared" si="2"/>
        <v>63925791.699999988</v>
      </c>
    </row>
    <row r="167" spans="1:8" x14ac:dyDescent="0.35">
      <c r="A167" s="41" t="s">
        <v>379</v>
      </c>
      <c r="B167" s="13" t="s">
        <v>188</v>
      </c>
      <c r="C167" s="42">
        <v>736</v>
      </c>
      <c r="D167" s="42">
        <v>586</v>
      </c>
      <c r="E167" s="42" t="s">
        <v>385</v>
      </c>
      <c r="F167" s="44"/>
      <c r="G167" s="194">
        <v>2500000</v>
      </c>
      <c r="H167" s="12">
        <f t="shared" si="2"/>
        <v>61425791.699999988</v>
      </c>
    </row>
    <row r="168" spans="1:8" x14ac:dyDescent="0.35">
      <c r="A168" s="41" t="s">
        <v>379</v>
      </c>
      <c r="B168" s="13" t="s">
        <v>44</v>
      </c>
      <c r="C168" s="42">
        <v>737</v>
      </c>
      <c r="D168" s="42">
        <v>587</v>
      </c>
      <c r="E168" s="42" t="s">
        <v>386</v>
      </c>
      <c r="F168" s="44"/>
      <c r="G168" s="194">
        <v>600000</v>
      </c>
      <c r="H168" s="12">
        <f t="shared" si="2"/>
        <v>60825791.699999988</v>
      </c>
    </row>
    <row r="169" spans="1:8" x14ac:dyDescent="0.35">
      <c r="A169" s="41" t="s">
        <v>379</v>
      </c>
      <c r="B169" s="13" t="s">
        <v>301</v>
      </c>
      <c r="C169" s="42">
        <v>738</v>
      </c>
      <c r="D169" s="42">
        <v>588</v>
      </c>
      <c r="E169" s="42" t="s">
        <v>387</v>
      </c>
      <c r="F169" s="44"/>
      <c r="G169" s="194">
        <v>3600000</v>
      </c>
      <c r="H169" s="12">
        <f t="shared" si="2"/>
        <v>57225791.699999988</v>
      </c>
    </row>
    <row r="170" spans="1:8" x14ac:dyDescent="0.35">
      <c r="A170" s="41" t="s">
        <v>388</v>
      </c>
      <c r="B170" s="13" t="s">
        <v>389</v>
      </c>
      <c r="C170" s="42">
        <v>739</v>
      </c>
      <c r="D170" s="42">
        <v>589</v>
      </c>
      <c r="E170" s="42" t="s">
        <v>390</v>
      </c>
      <c r="F170" s="44">
        <v>0</v>
      </c>
      <c r="G170" s="194">
        <v>11800000</v>
      </c>
      <c r="H170" s="12">
        <f t="shared" si="2"/>
        <v>45425791.699999988</v>
      </c>
    </row>
    <row r="171" spans="1:8" x14ac:dyDescent="0.35">
      <c r="A171" s="41" t="s">
        <v>388</v>
      </c>
      <c r="B171" s="13"/>
      <c r="C171" s="54" t="s">
        <v>41</v>
      </c>
      <c r="D171" s="42">
        <v>591</v>
      </c>
      <c r="E171" s="42"/>
      <c r="F171" s="44"/>
      <c r="G171" s="194"/>
      <c r="H171" s="12"/>
    </row>
    <row r="172" spans="1:8" x14ac:dyDescent="0.35">
      <c r="A172" s="41" t="s">
        <v>394</v>
      </c>
      <c r="B172" s="13" t="s">
        <v>393</v>
      </c>
      <c r="C172" s="58">
        <v>740741742</v>
      </c>
      <c r="D172" s="42" t="s">
        <v>391</v>
      </c>
      <c r="E172" s="42" t="s">
        <v>392</v>
      </c>
      <c r="F172" s="44"/>
      <c r="G172" s="220">
        <v>10179067</v>
      </c>
      <c r="H172" s="12">
        <f>H170+F172-G172</f>
        <v>35246724.699999988</v>
      </c>
    </row>
    <row r="173" spans="1:8" x14ac:dyDescent="0.35">
      <c r="A173" s="41" t="s">
        <v>394</v>
      </c>
      <c r="B173" s="13" t="s">
        <v>330</v>
      </c>
      <c r="C173" s="42">
        <v>743</v>
      </c>
      <c r="D173" s="42">
        <v>594</v>
      </c>
      <c r="E173" s="42" t="s">
        <v>397</v>
      </c>
      <c r="F173" s="44">
        <v>0</v>
      </c>
      <c r="G173" s="194">
        <v>8961600</v>
      </c>
      <c r="H173" s="12">
        <f t="shared" si="2"/>
        <v>26285124.699999988</v>
      </c>
    </row>
    <row r="174" spans="1:8" x14ac:dyDescent="0.35">
      <c r="A174" s="41" t="s">
        <v>394</v>
      </c>
      <c r="B174" s="13" t="s">
        <v>204</v>
      </c>
      <c r="C174" s="42">
        <v>744</v>
      </c>
      <c r="D174" s="42">
        <v>595</v>
      </c>
      <c r="E174" s="42" t="s">
        <v>396</v>
      </c>
      <c r="F174" s="44">
        <v>0</v>
      </c>
      <c r="G174" s="194">
        <v>17717000</v>
      </c>
      <c r="H174" s="12">
        <f t="shared" si="2"/>
        <v>8568124.6999999881</v>
      </c>
    </row>
    <row r="175" spans="1:8" x14ac:dyDescent="0.35">
      <c r="A175" s="41" t="s">
        <v>394</v>
      </c>
      <c r="B175" s="13" t="s">
        <v>44</v>
      </c>
      <c r="C175" s="42">
        <v>745</v>
      </c>
      <c r="D175" s="42">
        <v>596</v>
      </c>
      <c r="E175" s="42" t="s">
        <v>395</v>
      </c>
      <c r="F175" s="44">
        <v>0</v>
      </c>
      <c r="G175" s="194">
        <v>4560000</v>
      </c>
      <c r="H175" s="12">
        <f t="shared" si="2"/>
        <v>4008124.6999999881</v>
      </c>
    </row>
    <row r="176" spans="1:8" x14ac:dyDescent="0.35">
      <c r="A176" s="41" t="s">
        <v>394</v>
      </c>
      <c r="B176" s="13" t="s">
        <v>143</v>
      </c>
      <c r="C176" s="42">
        <v>746</v>
      </c>
      <c r="D176" s="42">
        <v>597</v>
      </c>
      <c r="E176" s="42" t="s">
        <v>398</v>
      </c>
      <c r="F176" s="44"/>
      <c r="G176" s="194">
        <v>1000000</v>
      </c>
      <c r="H176" s="12">
        <f t="shared" si="2"/>
        <v>3008124.6999999881</v>
      </c>
    </row>
    <row r="177" spans="1:8" x14ac:dyDescent="0.35">
      <c r="A177" s="41" t="s">
        <v>394</v>
      </c>
      <c r="B177" s="13" t="s">
        <v>409</v>
      </c>
      <c r="C177" s="42">
        <v>747</v>
      </c>
      <c r="D177" s="42">
        <v>598</v>
      </c>
      <c r="E177" s="42" t="s">
        <v>399</v>
      </c>
      <c r="F177" s="44"/>
      <c r="G177" s="194">
        <v>1150000</v>
      </c>
      <c r="H177" s="12">
        <f t="shared" si="2"/>
        <v>1858124.6999999881</v>
      </c>
    </row>
    <row r="178" spans="1:8" x14ac:dyDescent="0.35">
      <c r="A178" s="41" t="s">
        <v>394</v>
      </c>
      <c r="B178" s="13"/>
      <c r="C178" s="54" t="s">
        <v>41</v>
      </c>
      <c r="D178" s="42">
        <v>599</v>
      </c>
      <c r="E178" s="42"/>
      <c r="F178" s="44"/>
      <c r="G178" s="194">
        <v>0</v>
      </c>
      <c r="H178" s="12">
        <f t="shared" si="2"/>
        <v>1858124.6999999881</v>
      </c>
    </row>
    <row r="179" spans="1:8" x14ac:dyDescent="0.35">
      <c r="A179" s="41" t="s">
        <v>394</v>
      </c>
      <c r="B179" s="13" t="s">
        <v>44</v>
      </c>
      <c r="C179" s="42">
        <v>748</v>
      </c>
      <c r="D179" s="42">
        <v>600</v>
      </c>
      <c r="E179" s="42" t="s">
        <v>400</v>
      </c>
      <c r="F179" s="44"/>
      <c r="G179" s="194">
        <v>300000</v>
      </c>
      <c r="H179" s="12">
        <f t="shared" si="2"/>
        <v>1558124.6999999881</v>
      </c>
    </row>
    <row r="180" spans="1:8" x14ac:dyDescent="0.35">
      <c r="A180" s="41" t="s">
        <v>394</v>
      </c>
      <c r="B180" s="13" t="s">
        <v>44</v>
      </c>
      <c r="C180" s="42">
        <v>748</v>
      </c>
      <c r="D180" s="42">
        <v>600</v>
      </c>
      <c r="E180" s="42" t="s">
        <v>401</v>
      </c>
      <c r="F180" s="44">
        <v>0</v>
      </c>
      <c r="G180" s="194">
        <v>900000</v>
      </c>
      <c r="H180" s="12">
        <f t="shared" si="2"/>
        <v>658124.69999998808</v>
      </c>
    </row>
    <row r="181" spans="1:8" x14ac:dyDescent="0.35">
      <c r="A181" s="41" t="s">
        <v>394</v>
      </c>
      <c r="B181" s="13" t="s">
        <v>151</v>
      </c>
      <c r="C181" s="42"/>
      <c r="D181" s="42"/>
      <c r="E181" s="42" t="s">
        <v>39</v>
      </c>
      <c r="F181" s="44"/>
      <c r="G181" s="200">
        <v>14190</v>
      </c>
      <c r="H181" s="45">
        <f t="shared" si="2"/>
        <v>643934.69999998808</v>
      </c>
    </row>
    <row r="182" spans="1:8" x14ac:dyDescent="0.35">
      <c r="A182" s="41">
        <v>41709</v>
      </c>
      <c r="B182" s="13" t="s">
        <v>189</v>
      </c>
      <c r="C182" s="42"/>
      <c r="D182" s="42" t="s">
        <v>421</v>
      </c>
      <c r="E182" s="42" t="s">
        <v>420</v>
      </c>
      <c r="F182" s="15">
        <v>20064682</v>
      </c>
      <c r="G182" s="194"/>
      <c r="H182" s="12">
        <f t="shared" si="2"/>
        <v>20708616.699999988</v>
      </c>
    </row>
    <row r="183" spans="1:8" x14ac:dyDescent="0.35">
      <c r="A183" s="41">
        <v>41770</v>
      </c>
      <c r="B183" s="13" t="s">
        <v>301</v>
      </c>
      <c r="C183" s="42">
        <v>749</v>
      </c>
      <c r="D183" s="42">
        <v>601</v>
      </c>
      <c r="E183" s="42" t="s">
        <v>402</v>
      </c>
      <c r="F183" s="15">
        <v>0</v>
      </c>
      <c r="G183" s="194">
        <v>2006500</v>
      </c>
      <c r="H183" s="12">
        <f t="shared" si="2"/>
        <v>18702116.699999988</v>
      </c>
    </row>
    <row r="184" spans="1:8" x14ac:dyDescent="0.35">
      <c r="A184" s="41">
        <v>41770</v>
      </c>
      <c r="B184" s="13" t="s">
        <v>301</v>
      </c>
      <c r="C184" s="42">
        <v>750</v>
      </c>
      <c r="D184" s="42">
        <v>602</v>
      </c>
      <c r="E184" s="42" t="s">
        <v>403</v>
      </c>
      <c r="F184" s="15">
        <v>0</v>
      </c>
      <c r="G184" s="194">
        <v>3042000</v>
      </c>
      <c r="H184" s="12">
        <f t="shared" si="2"/>
        <v>15660116.699999988</v>
      </c>
    </row>
    <row r="185" spans="1:8" x14ac:dyDescent="0.35">
      <c r="A185" s="41" t="s">
        <v>428</v>
      </c>
      <c r="B185" s="13" t="s">
        <v>189</v>
      </c>
      <c r="C185" s="42"/>
      <c r="D185" s="42"/>
      <c r="E185" s="160" t="s">
        <v>429</v>
      </c>
      <c r="F185" s="44">
        <v>2000000</v>
      </c>
      <c r="G185" s="194"/>
      <c r="H185" s="12">
        <f t="shared" si="2"/>
        <v>17660116.699999988</v>
      </c>
    </row>
    <row r="186" spans="1:8" x14ac:dyDescent="0.35">
      <c r="A186" s="41" t="s">
        <v>428</v>
      </c>
      <c r="B186" s="13"/>
      <c r="C186" s="54" t="s">
        <v>41</v>
      </c>
      <c r="D186" s="42">
        <v>603</v>
      </c>
      <c r="E186" s="160"/>
      <c r="F186" s="44"/>
      <c r="G186" s="194"/>
      <c r="H186" s="12">
        <f t="shared" si="2"/>
        <v>17660116.699999988</v>
      </c>
    </row>
    <row r="187" spans="1:8" x14ac:dyDescent="0.35">
      <c r="A187" s="41" t="s">
        <v>408</v>
      </c>
      <c r="B187" s="13" t="s">
        <v>44</v>
      </c>
      <c r="C187" s="42">
        <v>751</v>
      </c>
      <c r="D187" s="42">
        <v>604</v>
      </c>
      <c r="E187" s="42" t="s">
        <v>404</v>
      </c>
      <c r="F187" s="44">
        <v>0</v>
      </c>
      <c r="G187" s="194">
        <v>3150000</v>
      </c>
      <c r="H187" s="12">
        <f t="shared" si="2"/>
        <v>14510116.699999988</v>
      </c>
    </row>
    <row r="188" spans="1:8" x14ac:dyDescent="0.35">
      <c r="A188" s="41" t="s">
        <v>408</v>
      </c>
      <c r="B188" s="13"/>
      <c r="C188" s="54" t="s">
        <v>41</v>
      </c>
      <c r="D188" s="42">
        <v>605</v>
      </c>
      <c r="E188" s="42"/>
      <c r="F188" s="44"/>
      <c r="G188" s="194">
        <v>0</v>
      </c>
      <c r="H188" s="12">
        <f t="shared" si="2"/>
        <v>14510116.699999988</v>
      </c>
    </row>
    <row r="189" spans="1:8" x14ac:dyDescent="0.35">
      <c r="A189" s="41" t="s">
        <v>408</v>
      </c>
      <c r="B189" s="13" t="s">
        <v>204</v>
      </c>
      <c r="C189" s="42">
        <v>754</v>
      </c>
      <c r="D189" s="42">
        <v>606</v>
      </c>
      <c r="E189" s="42" t="s">
        <v>422</v>
      </c>
      <c r="F189" s="44">
        <v>0</v>
      </c>
      <c r="G189" s="194">
        <v>3204800</v>
      </c>
      <c r="H189" s="12">
        <f t="shared" si="2"/>
        <v>11305316.699999988</v>
      </c>
    </row>
    <row r="190" spans="1:8" x14ac:dyDescent="0.35">
      <c r="A190" s="41" t="s">
        <v>408</v>
      </c>
      <c r="B190" s="13" t="s">
        <v>44</v>
      </c>
      <c r="C190" s="42">
        <v>753</v>
      </c>
      <c r="D190" s="42">
        <v>607</v>
      </c>
      <c r="E190" s="42" t="s">
        <v>405</v>
      </c>
      <c r="F190" s="44">
        <v>0</v>
      </c>
      <c r="G190" s="194">
        <v>3100000</v>
      </c>
      <c r="H190" s="12">
        <f t="shared" si="2"/>
        <v>8205316.6999999881</v>
      </c>
    </row>
    <row r="191" spans="1:8" x14ac:dyDescent="0.35">
      <c r="A191" s="41" t="s">
        <v>419</v>
      </c>
      <c r="B191" s="13" t="s">
        <v>151</v>
      </c>
      <c r="C191" s="42"/>
      <c r="D191" s="42"/>
      <c r="E191" s="42" t="s">
        <v>39</v>
      </c>
      <c r="F191" s="44"/>
      <c r="G191" s="210">
        <v>50930</v>
      </c>
      <c r="H191" s="45">
        <f t="shared" si="2"/>
        <v>8154386.6999999881</v>
      </c>
    </row>
    <row r="192" spans="1:8" x14ac:dyDescent="0.35">
      <c r="A192" s="41">
        <v>41651</v>
      </c>
      <c r="B192" s="13" t="s">
        <v>437</v>
      </c>
      <c r="C192" s="42">
        <v>755</v>
      </c>
      <c r="D192" s="42">
        <v>608</v>
      </c>
      <c r="E192" s="42" t="s">
        <v>406</v>
      </c>
      <c r="F192" s="44"/>
      <c r="G192" s="194">
        <v>3500000</v>
      </c>
      <c r="H192" s="12">
        <f t="shared" si="2"/>
        <v>4654386.6999999881</v>
      </c>
    </row>
    <row r="193" spans="1:8" x14ac:dyDescent="0.35">
      <c r="A193" s="41">
        <v>41651</v>
      </c>
      <c r="B193" s="13" t="s">
        <v>44</v>
      </c>
      <c r="C193" s="42">
        <v>756</v>
      </c>
      <c r="D193" s="42">
        <v>609</v>
      </c>
      <c r="E193" s="42" t="s">
        <v>407</v>
      </c>
      <c r="F193" s="44"/>
      <c r="G193" s="194">
        <v>700000</v>
      </c>
      <c r="H193" s="12">
        <f t="shared" si="2"/>
        <v>3954386.6999999881</v>
      </c>
    </row>
    <row r="194" spans="1:8" x14ac:dyDescent="0.35">
      <c r="A194" s="41">
        <v>41924</v>
      </c>
      <c r="B194" s="13" t="s">
        <v>189</v>
      </c>
      <c r="C194" s="42"/>
      <c r="D194" s="160"/>
      <c r="E194" s="160" t="s">
        <v>413</v>
      </c>
      <c r="F194" s="209">
        <v>10179067</v>
      </c>
      <c r="G194" s="194"/>
      <c r="H194" s="12">
        <f t="shared" ref="H194:H206" si="3">H193+F194-G194</f>
        <v>14133453.699999988</v>
      </c>
    </row>
    <row r="195" spans="1:8" x14ac:dyDescent="0.35">
      <c r="A195" s="41">
        <v>41924</v>
      </c>
      <c r="B195" s="13" t="s">
        <v>44</v>
      </c>
      <c r="C195" s="42">
        <v>757</v>
      </c>
      <c r="D195" s="160">
        <v>610</v>
      </c>
      <c r="E195" s="160" t="s">
        <v>411</v>
      </c>
      <c r="F195" s="44"/>
      <c r="G195" s="194">
        <v>385000</v>
      </c>
      <c r="H195" s="12">
        <f t="shared" si="3"/>
        <v>13748453.699999988</v>
      </c>
    </row>
    <row r="196" spans="1:8" x14ac:dyDescent="0.35">
      <c r="A196" s="41">
        <v>41924</v>
      </c>
      <c r="B196" s="13" t="s">
        <v>204</v>
      </c>
      <c r="C196" s="42">
        <v>758</v>
      </c>
      <c r="D196" s="160">
        <v>611</v>
      </c>
      <c r="E196" s="42" t="s">
        <v>412</v>
      </c>
      <c r="F196" s="44">
        <v>0</v>
      </c>
      <c r="G196" s="194">
        <v>4460510</v>
      </c>
      <c r="H196" s="12">
        <f t="shared" si="3"/>
        <v>9287943.6999999881</v>
      </c>
    </row>
    <row r="197" spans="1:8" x14ac:dyDescent="0.35">
      <c r="A197" s="41" t="s">
        <v>425</v>
      </c>
      <c r="B197" s="13" t="s">
        <v>330</v>
      </c>
      <c r="C197" s="42">
        <v>759</v>
      </c>
      <c r="D197" s="223">
        <v>612</v>
      </c>
      <c r="E197" s="42" t="s">
        <v>414</v>
      </c>
      <c r="F197" s="44"/>
      <c r="G197" s="194">
        <v>3840800</v>
      </c>
      <c r="H197" s="12">
        <f t="shared" si="3"/>
        <v>5447143.6999999881</v>
      </c>
    </row>
    <row r="198" spans="1:8" x14ac:dyDescent="0.35">
      <c r="A198" s="41" t="s">
        <v>425</v>
      </c>
      <c r="B198" s="13" t="s">
        <v>204</v>
      </c>
      <c r="C198" s="42">
        <v>760</v>
      </c>
      <c r="D198" s="160">
        <v>613</v>
      </c>
      <c r="E198" s="160" t="s">
        <v>415</v>
      </c>
      <c r="F198" s="44">
        <v>0</v>
      </c>
      <c r="G198" s="194">
        <v>1830807</v>
      </c>
      <c r="H198" s="12">
        <f t="shared" si="3"/>
        <v>3616336.6999999881</v>
      </c>
    </row>
    <row r="199" spans="1:8" x14ac:dyDescent="0.35">
      <c r="A199" s="41" t="s">
        <v>425</v>
      </c>
      <c r="B199" s="13" t="s">
        <v>201</v>
      </c>
      <c r="C199" s="42">
        <v>761</v>
      </c>
      <c r="D199" s="160">
        <v>614</v>
      </c>
      <c r="E199" s="160" t="s">
        <v>416</v>
      </c>
      <c r="F199" s="44"/>
      <c r="G199" s="194">
        <v>390000</v>
      </c>
      <c r="H199" s="12">
        <f t="shared" si="3"/>
        <v>3226336.6999999881</v>
      </c>
    </row>
    <row r="200" spans="1:8" x14ac:dyDescent="0.35">
      <c r="A200" s="41" t="s">
        <v>425</v>
      </c>
      <c r="B200" s="13" t="s">
        <v>303</v>
      </c>
      <c r="C200" s="42">
        <v>762</v>
      </c>
      <c r="D200" s="160">
        <v>615</v>
      </c>
      <c r="E200" s="160" t="s">
        <v>176</v>
      </c>
      <c r="F200" s="44"/>
      <c r="G200" s="194">
        <v>510000</v>
      </c>
      <c r="H200" s="12">
        <f t="shared" si="3"/>
        <v>2716336.6999999881</v>
      </c>
    </row>
    <row r="201" spans="1:8" x14ac:dyDescent="0.35">
      <c r="A201" s="41" t="s">
        <v>425</v>
      </c>
      <c r="B201" s="13" t="s">
        <v>438</v>
      </c>
      <c r="C201" s="42">
        <v>763</v>
      </c>
      <c r="D201" s="160">
        <v>616</v>
      </c>
      <c r="E201" s="160" t="s">
        <v>417</v>
      </c>
      <c r="F201" s="44"/>
      <c r="G201" s="194">
        <v>2700000</v>
      </c>
      <c r="H201" s="12">
        <f t="shared" si="3"/>
        <v>16336.699999988079</v>
      </c>
    </row>
    <row r="202" spans="1:8" x14ac:dyDescent="0.35">
      <c r="A202" s="41" t="s">
        <v>425</v>
      </c>
      <c r="B202" s="13"/>
      <c r="C202" s="54" t="s">
        <v>41</v>
      </c>
      <c r="D202" s="160">
        <v>617</v>
      </c>
      <c r="E202" s="160"/>
      <c r="F202" s="44"/>
      <c r="G202" s="194">
        <v>0</v>
      </c>
      <c r="H202" s="12">
        <f t="shared" si="3"/>
        <v>16336.699999988079</v>
      </c>
    </row>
    <row r="203" spans="1:8" x14ac:dyDescent="0.35">
      <c r="A203" s="41" t="s">
        <v>425</v>
      </c>
      <c r="B203" s="13" t="s">
        <v>439</v>
      </c>
      <c r="C203" s="42">
        <v>764</v>
      </c>
      <c r="D203" s="160">
        <v>618</v>
      </c>
      <c r="E203" s="160" t="s">
        <v>423</v>
      </c>
      <c r="F203" s="44"/>
      <c r="G203" s="194">
        <v>788000</v>
      </c>
      <c r="H203" s="12">
        <f t="shared" si="3"/>
        <v>-771663.30000001192</v>
      </c>
    </row>
    <row r="204" spans="1:8" x14ac:dyDescent="0.35">
      <c r="A204" s="41" t="s">
        <v>425</v>
      </c>
      <c r="B204" s="13" t="s">
        <v>43</v>
      </c>
      <c r="C204" s="42">
        <v>765</v>
      </c>
      <c r="D204" s="160">
        <v>619</v>
      </c>
      <c r="E204" s="160" t="s">
        <v>418</v>
      </c>
      <c r="F204" s="44"/>
      <c r="G204" s="194">
        <v>750000</v>
      </c>
      <c r="H204" s="12">
        <f t="shared" si="3"/>
        <v>-1521663.3000000119</v>
      </c>
    </row>
    <row r="205" spans="1:8" x14ac:dyDescent="0.35">
      <c r="A205" s="41" t="s">
        <v>426</v>
      </c>
      <c r="B205" s="13" t="s">
        <v>189</v>
      </c>
      <c r="C205" s="42"/>
      <c r="D205" s="160"/>
      <c r="E205" s="160" t="s">
        <v>427</v>
      </c>
      <c r="F205" s="15">
        <v>3600000</v>
      </c>
      <c r="G205" s="194"/>
      <c r="H205" s="12">
        <f>H204+F205-G205</f>
        <v>2078336.6999999881</v>
      </c>
    </row>
    <row r="206" spans="1:8" x14ac:dyDescent="0.35">
      <c r="A206" s="41" t="s">
        <v>430</v>
      </c>
      <c r="B206" s="13" t="s">
        <v>151</v>
      </c>
      <c r="C206" s="42"/>
      <c r="D206" s="160"/>
      <c r="E206" s="42" t="s">
        <v>39</v>
      </c>
      <c r="F206" s="44"/>
      <c r="G206" s="210">
        <v>13750</v>
      </c>
      <c r="H206" s="45">
        <f t="shared" si="3"/>
        <v>2064586.6999999881</v>
      </c>
    </row>
    <row r="207" spans="1:8" ht="15" thickBot="1" x14ac:dyDescent="0.4">
      <c r="A207" s="41"/>
      <c r="B207" s="13"/>
      <c r="C207" s="42"/>
      <c r="D207" s="42"/>
      <c r="E207" s="42"/>
      <c r="F207" s="221">
        <f>F12+F13+F41+F101+F157+F182+F194+F185+F205</f>
        <v>669680583.70000005</v>
      </c>
      <c r="G207" s="38">
        <f>SUM(G13:G206)</f>
        <v>667615997</v>
      </c>
      <c r="H207" s="11"/>
    </row>
    <row r="208" spans="1:8" ht="15" thickBot="1" x14ac:dyDescent="0.4">
      <c r="A208" s="13"/>
      <c r="B208" s="13"/>
      <c r="C208" s="19"/>
      <c r="D208" s="19"/>
      <c r="E208" s="37" t="s">
        <v>159</v>
      </c>
      <c r="F208" s="20"/>
      <c r="G208" s="20"/>
      <c r="H208" s="12">
        <f>H207+F207-G207</f>
        <v>2064586.7000000477</v>
      </c>
    </row>
  </sheetData>
  <mergeCells count="3">
    <mergeCell ref="A1:H1"/>
    <mergeCell ref="A2:H2"/>
    <mergeCell ref="A3:H3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133"/>
  <sheetViews>
    <sheetView topLeftCell="A113" workbookViewId="0">
      <selection activeCell="H31" sqref="H31"/>
    </sheetView>
  </sheetViews>
  <sheetFormatPr defaultRowHeight="14.5" x14ac:dyDescent="0.35"/>
  <cols>
    <col min="1" max="1" width="5.36328125" customWidth="1"/>
    <col min="2" max="2" width="22.36328125" customWidth="1"/>
    <col min="3" max="5" width="13.08984375" customWidth="1"/>
    <col min="6" max="6" width="13.36328125" style="65" customWidth="1"/>
    <col min="7" max="7" width="12.36328125" style="65" customWidth="1"/>
    <col min="8" max="8" width="10.90625" style="65" customWidth="1"/>
    <col min="9" max="9" width="8.90625" style="65" customWidth="1"/>
    <col min="10" max="10" width="9.6328125" style="65" customWidth="1"/>
    <col min="11" max="11" width="9.90625" style="307" customWidth="1"/>
    <col min="12" max="13" width="12.36328125" style="65" customWidth="1"/>
    <col min="14" max="14" width="12.36328125" style="329" customWidth="1"/>
    <col min="15" max="15" width="13.453125" style="65" customWidth="1"/>
    <col min="16" max="16" width="14.36328125" customWidth="1"/>
    <col min="17" max="17" width="13.453125" customWidth="1"/>
    <col min="18" max="18" width="16.90625" customWidth="1"/>
    <col min="19" max="19" width="14.453125" customWidth="1"/>
    <col min="20" max="20" width="12.453125" customWidth="1"/>
    <col min="21" max="21" width="13.6328125" customWidth="1"/>
    <col min="22" max="22" width="13.08984375" customWidth="1"/>
  </cols>
  <sheetData>
    <row r="2" spans="1:22" ht="18.5" x14ac:dyDescent="0.45">
      <c r="A2" s="692" t="s">
        <v>714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310"/>
    </row>
    <row r="3" spans="1:22" ht="52.5" customHeight="1" x14ac:dyDescent="0.35">
      <c r="A3" s="127" t="s">
        <v>598</v>
      </c>
      <c r="B3" s="124" t="s">
        <v>599</v>
      </c>
      <c r="C3" s="124" t="s">
        <v>615</v>
      </c>
      <c r="D3" s="124"/>
      <c r="E3" s="124"/>
      <c r="F3" s="276" t="s">
        <v>586</v>
      </c>
      <c r="G3" s="276" t="s">
        <v>587</v>
      </c>
      <c r="H3" s="276" t="s">
        <v>588</v>
      </c>
      <c r="I3" s="276" t="s">
        <v>589</v>
      </c>
      <c r="J3" s="276" t="s">
        <v>590</v>
      </c>
      <c r="K3" s="304" t="s">
        <v>603</v>
      </c>
      <c r="L3" s="276" t="s">
        <v>605</v>
      </c>
      <c r="M3" s="276" t="s">
        <v>722</v>
      </c>
      <c r="N3" s="325" t="s">
        <v>723</v>
      </c>
      <c r="O3" s="276" t="s">
        <v>724</v>
      </c>
      <c r="P3" s="123" t="s">
        <v>725</v>
      </c>
      <c r="Q3" s="312"/>
      <c r="S3" s="301" t="str">
        <f>L3</f>
        <v>Annual Subscription 2018</v>
      </c>
      <c r="T3" s="301" t="str">
        <f>N3</f>
        <v>Annual Subscription 2019</v>
      </c>
      <c r="U3" s="302" t="str">
        <f>L41</f>
        <v>Membership fees 2018</v>
      </c>
      <c r="V3" s="276" t="str">
        <f>M3</f>
        <v>Membership fees 2019</v>
      </c>
    </row>
    <row r="4" spans="1:22" ht="28" x14ac:dyDescent="0.35">
      <c r="A4" s="22">
        <v>1</v>
      </c>
      <c r="B4" s="272" t="s">
        <v>575</v>
      </c>
      <c r="C4" s="272" t="s">
        <v>709</v>
      </c>
      <c r="D4" s="272"/>
      <c r="E4" s="272"/>
      <c r="F4" s="126"/>
      <c r="G4" s="126"/>
      <c r="H4" s="126"/>
      <c r="I4" s="126"/>
      <c r="J4" s="126"/>
      <c r="K4" s="305"/>
      <c r="L4" s="126"/>
      <c r="M4" s="126"/>
      <c r="N4" s="326"/>
      <c r="O4" s="126"/>
      <c r="P4" s="129">
        <f>F4+G4+H4+I4+J4+K4+L4</f>
        <v>0</v>
      </c>
      <c r="Q4" s="311"/>
      <c r="S4" s="299"/>
      <c r="T4" s="299"/>
      <c r="U4" s="22"/>
      <c r="V4" s="22"/>
    </row>
    <row r="5" spans="1:22" ht="51" customHeight="1" x14ac:dyDescent="0.35">
      <c r="A5" s="22">
        <v>1</v>
      </c>
      <c r="B5" s="411" t="s">
        <v>593</v>
      </c>
      <c r="C5" s="151" t="s">
        <v>710</v>
      </c>
      <c r="D5" s="151"/>
      <c r="E5" s="151"/>
      <c r="F5" s="126">
        <v>100000</v>
      </c>
      <c r="G5" s="126">
        <v>50000</v>
      </c>
      <c r="H5" s="126">
        <v>50000</v>
      </c>
      <c r="I5" s="126">
        <v>50000</v>
      </c>
      <c r="J5" s="126">
        <v>50000</v>
      </c>
      <c r="K5" s="305">
        <v>50000</v>
      </c>
      <c r="L5" s="126"/>
      <c r="M5" s="126"/>
      <c r="N5" s="326"/>
      <c r="O5" s="126">
        <f>M5+F5</f>
        <v>100000</v>
      </c>
      <c r="P5" s="129">
        <f>G5+H5+I5+J5+K5+L5+N5</f>
        <v>250000</v>
      </c>
      <c r="Q5" s="311">
        <f>O5+P5</f>
        <v>350000</v>
      </c>
      <c r="S5" s="300">
        <f>L37+M123</f>
        <v>1552500</v>
      </c>
      <c r="T5" s="300">
        <f>N37+O123</f>
        <v>1650000</v>
      </c>
      <c r="U5" s="303">
        <f>L123</f>
        <v>2140000</v>
      </c>
      <c r="V5" s="303">
        <f>M37+N123</f>
        <v>950000</v>
      </c>
    </row>
    <row r="6" spans="1:22" ht="30.75" customHeight="1" x14ac:dyDescent="0.35">
      <c r="A6" s="22">
        <v>3</v>
      </c>
      <c r="B6" s="151" t="s">
        <v>576</v>
      </c>
      <c r="C6" s="151"/>
      <c r="D6" s="151"/>
      <c r="E6" s="151"/>
      <c r="F6" s="126"/>
      <c r="G6" s="126"/>
      <c r="H6" s="126"/>
      <c r="I6" s="126"/>
      <c r="J6" s="126"/>
      <c r="K6" s="305"/>
      <c r="L6" s="126"/>
      <c r="M6" s="126"/>
      <c r="N6" s="326"/>
      <c r="O6" s="126">
        <f t="shared" ref="O6:O36" si="0">M6+F6</f>
        <v>0</v>
      </c>
      <c r="P6" s="129">
        <f t="shared" ref="P6:P36" si="1">G6+H6+I6+J6+K6+L6+N6</f>
        <v>0</v>
      </c>
      <c r="Q6" s="311">
        <f t="shared" ref="Q6:Q36" si="2">O6+P6</f>
        <v>0</v>
      </c>
    </row>
    <row r="7" spans="1:22" ht="33.75" customHeight="1" x14ac:dyDescent="0.35">
      <c r="A7" s="22">
        <v>2</v>
      </c>
      <c r="B7" s="411" t="s">
        <v>594</v>
      </c>
      <c r="C7" s="151" t="s">
        <v>706</v>
      </c>
      <c r="D7" s="151"/>
      <c r="E7" s="151"/>
      <c r="F7" s="126">
        <v>100000</v>
      </c>
      <c r="G7" s="126">
        <v>40000</v>
      </c>
      <c r="H7" s="126"/>
      <c r="I7" s="126"/>
      <c r="J7" s="126"/>
      <c r="K7" s="305"/>
      <c r="L7" s="126"/>
      <c r="M7" s="126"/>
      <c r="N7" s="326"/>
      <c r="O7" s="126">
        <f t="shared" si="0"/>
        <v>100000</v>
      </c>
      <c r="P7" s="129">
        <f t="shared" si="1"/>
        <v>40000</v>
      </c>
      <c r="Q7" s="311">
        <f t="shared" si="2"/>
        <v>140000</v>
      </c>
      <c r="S7" s="127" t="s">
        <v>721</v>
      </c>
      <c r="T7" s="129">
        <f>S5+U5</f>
        <v>3692500</v>
      </c>
    </row>
    <row r="8" spans="1:22" ht="46.5" customHeight="1" x14ac:dyDescent="0.35">
      <c r="A8" s="22">
        <v>3</v>
      </c>
      <c r="B8" s="151" t="s">
        <v>705</v>
      </c>
      <c r="C8" s="151" t="s">
        <v>708</v>
      </c>
      <c r="D8" s="151"/>
      <c r="E8" s="151"/>
      <c r="F8" s="126">
        <v>100000</v>
      </c>
      <c r="G8" s="126">
        <v>50000</v>
      </c>
      <c r="H8" s="126"/>
      <c r="I8" s="126"/>
      <c r="J8" s="126"/>
      <c r="K8" s="305">
        <v>50000</v>
      </c>
      <c r="L8" s="126"/>
      <c r="M8" s="126"/>
      <c r="N8" s="326"/>
      <c r="O8" s="126">
        <f t="shared" si="0"/>
        <v>100000</v>
      </c>
      <c r="P8" s="129">
        <f t="shared" si="1"/>
        <v>100000</v>
      </c>
      <c r="Q8" s="311">
        <f t="shared" si="2"/>
        <v>200000</v>
      </c>
      <c r="S8" s="127" t="s">
        <v>760</v>
      </c>
      <c r="T8" s="129">
        <f>T5+V5</f>
        <v>2600000</v>
      </c>
    </row>
    <row r="9" spans="1:22" ht="60" customHeight="1" x14ac:dyDescent="0.35">
      <c r="A9" s="22">
        <v>4</v>
      </c>
      <c r="B9" s="273" t="s">
        <v>577</v>
      </c>
      <c r="C9" s="273" t="s">
        <v>711</v>
      </c>
      <c r="D9" s="273"/>
      <c r="E9" s="273"/>
      <c r="F9" s="126">
        <v>100000</v>
      </c>
      <c r="G9" s="126">
        <v>50000</v>
      </c>
      <c r="H9" s="126">
        <v>50000</v>
      </c>
      <c r="I9" s="126"/>
      <c r="J9" s="126"/>
      <c r="K9" s="305"/>
      <c r="L9" s="126"/>
      <c r="M9" s="126"/>
      <c r="N9" s="326"/>
      <c r="O9" s="126">
        <f t="shared" si="0"/>
        <v>100000</v>
      </c>
      <c r="P9" s="129">
        <f t="shared" si="1"/>
        <v>100000</v>
      </c>
      <c r="Q9" s="311">
        <f t="shared" si="2"/>
        <v>200000</v>
      </c>
    </row>
    <row r="10" spans="1:22" ht="42" x14ac:dyDescent="0.35">
      <c r="A10" s="22">
        <v>5</v>
      </c>
      <c r="B10" s="273" t="s">
        <v>578</v>
      </c>
      <c r="C10" s="273"/>
      <c r="D10" s="273"/>
      <c r="E10" s="273"/>
      <c r="F10" s="126">
        <v>100000</v>
      </c>
      <c r="G10" s="126">
        <v>50000</v>
      </c>
      <c r="H10" s="126">
        <v>50000</v>
      </c>
      <c r="I10" s="126">
        <v>50000</v>
      </c>
      <c r="J10" s="126"/>
      <c r="K10" s="305"/>
      <c r="L10" s="126"/>
      <c r="M10" s="126"/>
      <c r="N10" s="326"/>
      <c r="O10" s="126">
        <f t="shared" si="0"/>
        <v>100000</v>
      </c>
      <c r="P10" s="129">
        <f t="shared" si="1"/>
        <v>150000</v>
      </c>
      <c r="Q10" s="311">
        <f t="shared" si="2"/>
        <v>250000</v>
      </c>
    </row>
    <row r="11" spans="1:22" ht="60" hidden="1" customHeight="1" x14ac:dyDescent="0.35">
      <c r="A11" s="22">
        <v>9</v>
      </c>
      <c r="B11" s="277" t="s">
        <v>592</v>
      </c>
      <c r="C11" s="277" t="s">
        <v>704</v>
      </c>
      <c r="D11" s="277"/>
      <c r="E11" s="277"/>
      <c r="F11" s="126"/>
      <c r="G11" s="126"/>
      <c r="H11" s="126"/>
      <c r="I11" s="126"/>
      <c r="J11" s="126"/>
      <c r="K11" s="305"/>
      <c r="L11" s="126"/>
      <c r="M11" s="126"/>
      <c r="N11" s="326"/>
      <c r="O11" s="126">
        <f t="shared" si="0"/>
        <v>0</v>
      </c>
      <c r="P11" s="129">
        <f t="shared" si="1"/>
        <v>0</v>
      </c>
      <c r="Q11" s="311">
        <f t="shared" si="2"/>
        <v>0</v>
      </c>
    </row>
    <row r="12" spans="1:22" ht="36" customHeight="1" x14ac:dyDescent="0.35">
      <c r="A12" s="22">
        <v>6</v>
      </c>
      <c r="B12" s="273" t="s">
        <v>188</v>
      </c>
      <c r="C12" s="273" t="s">
        <v>43</v>
      </c>
      <c r="D12" s="273"/>
      <c r="E12" s="273"/>
      <c r="F12" s="126">
        <v>100000</v>
      </c>
      <c r="G12" s="126">
        <v>50000</v>
      </c>
      <c r="H12" s="126">
        <v>50000</v>
      </c>
      <c r="I12" s="126">
        <v>50000</v>
      </c>
      <c r="J12" s="126">
        <v>50000</v>
      </c>
      <c r="K12" s="305">
        <v>50000</v>
      </c>
      <c r="L12" s="126">
        <v>50000</v>
      </c>
      <c r="M12" s="126"/>
      <c r="N12" s="326">
        <v>50000</v>
      </c>
      <c r="O12" s="126">
        <f t="shared" si="0"/>
        <v>100000</v>
      </c>
      <c r="P12" s="129">
        <f t="shared" si="1"/>
        <v>350000</v>
      </c>
      <c r="Q12" s="311">
        <f t="shared" si="2"/>
        <v>450000</v>
      </c>
    </row>
    <row r="13" spans="1:22" ht="44.25" customHeight="1" x14ac:dyDescent="0.35">
      <c r="A13" s="22">
        <v>7</v>
      </c>
      <c r="B13" s="389" t="s">
        <v>579</v>
      </c>
      <c r="C13" s="274" t="s">
        <v>703</v>
      </c>
      <c r="D13" s="274"/>
      <c r="E13" s="274"/>
      <c r="F13" s="126">
        <v>100000</v>
      </c>
      <c r="G13" s="126">
        <v>50000</v>
      </c>
      <c r="H13" s="126">
        <v>50000</v>
      </c>
      <c r="I13" s="126">
        <v>50000</v>
      </c>
      <c r="J13" s="126">
        <v>50000</v>
      </c>
      <c r="K13" s="305"/>
      <c r="L13" s="126"/>
      <c r="M13" s="126"/>
      <c r="N13" s="326"/>
      <c r="O13" s="126">
        <f t="shared" si="0"/>
        <v>100000</v>
      </c>
      <c r="P13" s="129">
        <f t="shared" si="1"/>
        <v>200000</v>
      </c>
      <c r="Q13" s="311">
        <f t="shared" si="2"/>
        <v>300000</v>
      </c>
    </row>
    <row r="14" spans="1:22" ht="49.5" customHeight="1" x14ac:dyDescent="0.35">
      <c r="A14" s="22">
        <v>8</v>
      </c>
      <c r="B14" s="412" t="s">
        <v>580</v>
      </c>
      <c r="C14" s="272"/>
      <c r="D14" s="272"/>
      <c r="E14" s="438">
        <v>43528</v>
      </c>
      <c r="F14" s="126">
        <v>100000</v>
      </c>
      <c r="G14" s="126">
        <v>50000</v>
      </c>
      <c r="H14" s="126">
        <v>50000</v>
      </c>
      <c r="I14" s="285">
        <v>50000</v>
      </c>
      <c r="J14" s="126">
        <v>50000</v>
      </c>
      <c r="K14" s="305">
        <v>50000</v>
      </c>
      <c r="L14" s="126">
        <v>50000</v>
      </c>
      <c r="M14" s="126"/>
      <c r="N14" s="326">
        <v>50000</v>
      </c>
      <c r="O14" s="126">
        <f t="shared" si="0"/>
        <v>100000</v>
      </c>
      <c r="P14" s="129">
        <f t="shared" si="1"/>
        <v>350000</v>
      </c>
      <c r="Q14" s="311">
        <f t="shared" si="2"/>
        <v>450000</v>
      </c>
    </row>
    <row r="15" spans="1:22" ht="47.25" customHeight="1" x14ac:dyDescent="0.35">
      <c r="A15" s="22">
        <v>9</v>
      </c>
      <c r="B15" s="412" t="s">
        <v>581</v>
      </c>
      <c r="C15" s="272" t="s">
        <v>702</v>
      </c>
      <c r="D15" s="272"/>
      <c r="E15" s="272"/>
      <c r="F15" s="126">
        <v>100000</v>
      </c>
      <c r="G15" s="126">
        <v>50000</v>
      </c>
      <c r="H15" s="126">
        <v>50000</v>
      </c>
      <c r="I15" s="126">
        <v>50000</v>
      </c>
      <c r="J15" s="126">
        <v>50000</v>
      </c>
      <c r="K15" s="305">
        <v>50000</v>
      </c>
      <c r="L15" s="126">
        <v>50000</v>
      </c>
      <c r="M15" s="126"/>
      <c r="N15" s="326">
        <v>50000</v>
      </c>
      <c r="O15" s="126">
        <f t="shared" si="0"/>
        <v>100000</v>
      </c>
      <c r="P15" s="129">
        <f t="shared" si="1"/>
        <v>350000</v>
      </c>
      <c r="Q15" s="311">
        <f t="shared" si="2"/>
        <v>450000</v>
      </c>
    </row>
    <row r="16" spans="1:22" ht="33" hidden="1" customHeight="1" x14ac:dyDescent="0.35">
      <c r="A16" s="22">
        <v>14</v>
      </c>
      <c r="B16" s="151" t="s">
        <v>582</v>
      </c>
      <c r="C16" s="151"/>
      <c r="D16" s="151"/>
      <c r="E16" s="151"/>
      <c r="F16" s="126"/>
      <c r="G16" s="126"/>
      <c r="H16" s="126"/>
      <c r="I16" s="126"/>
      <c r="J16" s="126"/>
      <c r="K16" s="305"/>
      <c r="L16" s="126"/>
      <c r="M16" s="126"/>
      <c r="N16" s="326"/>
      <c r="O16" s="126">
        <f t="shared" si="0"/>
        <v>0</v>
      </c>
      <c r="P16" s="129">
        <f t="shared" si="1"/>
        <v>0</v>
      </c>
      <c r="Q16" s="311">
        <f t="shared" si="2"/>
        <v>0</v>
      </c>
    </row>
    <row r="17" spans="1:17" ht="27.75" hidden="1" customHeight="1" x14ac:dyDescent="0.35">
      <c r="A17" s="22">
        <v>15</v>
      </c>
      <c r="B17" s="272" t="s">
        <v>583</v>
      </c>
      <c r="C17" s="272"/>
      <c r="D17" s="272"/>
      <c r="E17" s="272"/>
      <c r="F17" s="126"/>
      <c r="G17" s="126"/>
      <c r="H17" s="126"/>
      <c r="I17" s="126"/>
      <c r="J17" s="126"/>
      <c r="K17" s="305"/>
      <c r="L17" s="126"/>
      <c r="M17" s="126"/>
      <c r="N17" s="326"/>
      <c r="O17" s="126">
        <f t="shared" si="0"/>
        <v>0</v>
      </c>
      <c r="P17" s="129">
        <f t="shared" si="1"/>
        <v>0</v>
      </c>
      <c r="Q17" s="311">
        <f t="shared" si="2"/>
        <v>0</v>
      </c>
    </row>
    <row r="18" spans="1:17" ht="42" hidden="1" customHeight="1" x14ac:dyDescent="0.35">
      <c r="A18" s="22">
        <v>16</v>
      </c>
      <c r="B18" s="151" t="s">
        <v>595</v>
      </c>
      <c r="C18" s="151"/>
      <c r="D18" s="151"/>
      <c r="E18" s="151"/>
      <c r="F18" s="126"/>
      <c r="G18" s="126"/>
      <c r="H18" s="126"/>
      <c r="I18" s="126"/>
      <c r="J18" s="126"/>
      <c r="K18" s="305"/>
      <c r="L18" s="126"/>
      <c r="M18" s="126"/>
      <c r="N18" s="326"/>
      <c r="O18" s="126">
        <f t="shared" si="0"/>
        <v>0</v>
      </c>
      <c r="P18" s="129">
        <f t="shared" si="1"/>
        <v>0</v>
      </c>
      <c r="Q18" s="311">
        <f t="shared" si="2"/>
        <v>0</v>
      </c>
    </row>
    <row r="19" spans="1:17" ht="25.5" hidden="1" customHeight="1" x14ac:dyDescent="0.35">
      <c r="A19" s="22">
        <v>17</v>
      </c>
      <c r="B19" s="272" t="s">
        <v>584</v>
      </c>
      <c r="C19" s="272"/>
      <c r="D19" s="272"/>
      <c r="E19" s="272"/>
      <c r="F19" s="126"/>
      <c r="G19" s="126"/>
      <c r="H19" s="126"/>
      <c r="I19" s="126"/>
      <c r="J19" s="126"/>
      <c r="K19" s="305"/>
      <c r="L19" s="126"/>
      <c r="M19" s="126"/>
      <c r="N19" s="326"/>
      <c r="O19" s="126">
        <f t="shared" si="0"/>
        <v>0</v>
      </c>
      <c r="P19" s="129">
        <f t="shared" si="1"/>
        <v>0</v>
      </c>
      <c r="Q19" s="311">
        <f t="shared" si="2"/>
        <v>0</v>
      </c>
    </row>
    <row r="20" spans="1:17" ht="36" hidden="1" customHeight="1" x14ac:dyDescent="0.35">
      <c r="A20" s="22">
        <v>18</v>
      </c>
      <c r="B20" s="272" t="s">
        <v>585</v>
      </c>
      <c r="C20" s="272"/>
      <c r="D20" s="272"/>
      <c r="E20" s="272"/>
      <c r="F20" s="126"/>
      <c r="G20" s="126"/>
      <c r="H20" s="126"/>
      <c r="I20" s="126"/>
      <c r="J20" s="126"/>
      <c r="K20" s="305"/>
      <c r="L20" s="126"/>
      <c r="M20" s="126"/>
      <c r="N20" s="326"/>
      <c r="O20" s="126">
        <f t="shared" si="0"/>
        <v>0</v>
      </c>
      <c r="P20" s="129">
        <f t="shared" si="1"/>
        <v>0</v>
      </c>
      <c r="Q20" s="311">
        <f t="shared" si="2"/>
        <v>0</v>
      </c>
    </row>
    <row r="21" spans="1:17" ht="29.25" hidden="1" customHeight="1" x14ac:dyDescent="0.35">
      <c r="A21" s="22">
        <v>19</v>
      </c>
      <c r="B21" s="272" t="s">
        <v>596</v>
      </c>
      <c r="C21" s="272"/>
      <c r="D21" s="272"/>
      <c r="E21" s="272"/>
      <c r="F21" s="126"/>
      <c r="G21" s="126"/>
      <c r="H21" s="126"/>
      <c r="I21" s="126"/>
      <c r="J21" s="126"/>
      <c r="K21" s="305"/>
      <c r="L21" s="126"/>
      <c r="M21" s="126"/>
      <c r="N21" s="326"/>
      <c r="O21" s="126">
        <f t="shared" si="0"/>
        <v>0</v>
      </c>
      <c r="P21" s="129">
        <f t="shared" si="1"/>
        <v>0</v>
      </c>
      <c r="Q21" s="311">
        <f t="shared" si="2"/>
        <v>0</v>
      </c>
    </row>
    <row r="22" spans="1:17" ht="30" customHeight="1" x14ac:dyDescent="0.35">
      <c r="A22" s="22">
        <v>10</v>
      </c>
      <c r="B22" s="280" t="s">
        <v>597</v>
      </c>
      <c r="C22" s="275" t="s">
        <v>712</v>
      </c>
      <c r="D22" s="275"/>
      <c r="E22" s="275"/>
      <c r="F22" s="126">
        <v>100000</v>
      </c>
      <c r="G22" s="126"/>
      <c r="H22" s="126"/>
      <c r="I22" s="126"/>
      <c r="J22" s="285">
        <v>50000</v>
      </c>
      <c r="K22" s="305"/>
      <c r="L22" s="126"/>
      <c r="M22" s="126"/>
      <c r="N22" s="326">
        <v>150000</v>
      </c>
      <c r="O22" s="126">
        <f t="shared" si="0"/>
        <v>100000</v>
      </c>
      <c r="P22" s="129">
        <f t="shared" si="1"/>
        <v>200000</v>
      </c>
      <c r="Q22" s="311">
        <f t="shared" si="2"/>
        <v>300000</v>
      </c>
    </row>
    <row r="23" spans="1:17" ht="33.75" customHeight="1" x14ac:dyDescent="0.35">
      <c r="A23" s="22">
        <v>11</v>
      </c>
      <c r="B23" s="413" t="s">
        <v>50</v>
      </c>
      <c r="C23" s="275" t="s">
        <v>713</v>
      </c>
      <c r="D23" s="275"/>
      <c r="E23" s="275"/>
      <c r="F23" s="126">
        <v>100000</v>
      </c>
      <c r="G23" s="126">
        <v>50000</v>
      </c>
      <c r="H23" s="126">
        <v>50000</v>
      </c>
      <c r="I23" s="126">
        <v>50000</v>
      </c>
      <c r="J23" s="126">
        <v>50000</v>
      </c>
      <c r="K23" s="305">
        <v>50000</v>
      </c>
      <c r="L23" s="126">
        <v>50000</v>
      </c>
      <c r="M23" s="126"/>
      <c r="N23" s="326"/>
      <c r="O23" s="126">
        <f t="shared" si="0"/>
        <v>100000</v>
      </c>
      <c r="P23" s="129">
        <f t="shared" si="1"/>
        <v>300000</v>
      </c>
      <c r="Q23" s="311">
        <f t="shared" si="2"/>
        <v>400000</v>
      </c>
    </row>
    <row r="24" spans="1:17" ht="30" customHeight="1" x14ac:dyDescent="0.35">
      <c r="A24" s="22">
        <v>12</v>
      </c>
      <c r="B24" s="413" t="s">
        <v>641</v>
      </c>
      <c r="C24" s="275" t="s">
        <v>634</v>
      </c>
      <c r="D24" s="275"/>
      <c r="E24" s="275"/>
      <c r="F24" s="126">
        <v>100000</v>
      </c>
      <c r="G24" s="126"/>
      <c r="H24" s="126"/>
      <c r="I24" s="126"/>
      <c r="J24" s="126"/>
      <c r="K24" s="305"/>
      <c r="L24" s="126">
        <v>200000</v>
      </c>
      <c r="M24" s="126"/>
      <c r="N24" s="326"/>
      <c r="O24" s="126">
        <f t="shared" si="0"/>
        <v>100000</v>
      </c>
      <c r="P24" s="129">
        <f t="shared" si="1"/>
        <v>200000</v>
      </c>
      <c r="Q24" s="311">
        <f t="shared" si="2"/>
        <v>300000</v>
      </c>
    </row>
    <row r="25" spans="1:17" ht="27.75" customHeight="1" x14ac:dyDescent="0.35">
      <c r="A25" s="22">
        <v>13</v>
      </c>
      <c r="B25" s="413" t="s">
        <v>627</v>
      </c>
      <c r="C25" s="275" t="s">
        <v>701</v>
      </c>
      <c r="D25" s="275"/>
      <c r="E25" s="275"/>
      <c r="F25" s="126">
        <v>100000</v>
      </c>
      <c r="G25" s="126"/>
      <c r="H25" s="126"/>
      <c r="I25" s="126"/>
      <c r="J25" s="126"/>
      <c r="K25" s="305"/>
      <c r="L25" s="126"/>
      <c r="M25" s="126"/>
      <c r="N25" s="327">
        <v>100000</v>
      </c>
      <c r="O25" s="126">
        <f t="shared" si="0"/>
        <v>100000</v>
      </c>
      <c r="P25" s="129">
        <f t="shared" si="1"/>
        <v>100000</v>
      </c>
      <c r="Q25" s="311">
        <f t="shared" si="2"/>
        <v>200000</v>
      </c>
    </row>
    <row r="26" spans="1:17" ht="24.75" customHeight="1" x14ac:dyDescent="0.35">
      <c r="A26" s="22">
        <v>14</v>
      </c>
      <c r="B26" s="388" t="s">
        <v>604</v>
      </c>
      <c r="C26" s="275"/>
      <c r="D26" s="275"/>
      <c r="E26" s="275"/>
      <c r="F26" s="126">
        <v>100000</v>
      </c>
      <c r="G26" s="126"/>
      <c r="H26" s="126"/>
      <c r="I26" s="126"/>
      <c r="J26" s="126"/>
      <c r="K26" s="305"/>
      <c r="L26" s="126">
        <v>50000</v>
      </c>
      <c r="M26" s="126"/>
      <c r="N26" s="326">
        <v>50000</v>
      </c>
      <c r="O26" s="126">
        <f t="shared" si="0"/>
        <v>100000</v>
      </c>
      <c r="P26" s="129">
        <f t="shared" si="1"/>
        <v>100000</v>
      </c>
      <c r="Q26" s="311">
        <f t="shared" si="2"/>
        <v>200000</v>
      </c>
    </row>
    <row r="27" spans="1:17" ht="21.75" hidden="1" customHeight="1" x14ac:dyDescent="0.35">
      <c r="A27" s="22">
        <v>25</v>
      </c>
      <c r="B27" s="280" t="s">
        <v>608</v>
      </c>
      <c r="C27" s="275"/>
      <c r="D27" s="275"/>
      <c r="E27" s="275"/>
      <c r="F27" s="126"/>
      <c r="G27" s="126"/>
      <c r="H27" s="126"/>
      <c r="I27" s="126"/>
      <c r="J27" s="126"/>
      <c r="K27" s="305"/>
      <c r="L27" s="126"/>
      <c r="M27" s="126"/>
      <c r="N27" s="326"/>
      <c r="O27" s="126">
        <f t="shared" si="0"/>
        <v>0</v>
      </c>
      <c r="P27" s="129">
        <f t="shared" si="1"/>
        <v>0</v>
      </c>
      <c r="Q27" s="311">
        <f t="shared" si="2"/>
        <v>0</v>
      </c>
    </row>
    <row r="28" spans="1:17" ht="29.25" customHeight="1" x14ac:dyDescent="0.35">
      <c r="A28" s="22">
        <v>15</v>
      </c>
      <c r="B28" s="414" t="s">
        <v>610</v>
      </c>
      <c r="C28" s="275" t="s">
        <v>720</v>
      </c>
      <c r="D28" s="275"/>
      <c r="E28" s="275"/>
      <c r="F28" s="126">
        <v>100000</v>
      </c>
      <c r="G28" s="126"/>
      <c r="H28" s="126"/>
      <c r="I28" s="126"/>
      <c r="J28" s="126"/>
      <c r="K28" s="305"/>
      <c r="L28" s="126">
        <v>50000</v>
      </c>
      <c r="M28" s="126"/>
      <c r="N28" s="326"/>
      <c r="O28" s="126">
        <f t="shared" si="0"/>
        <v>100000</v>
      </c>
      <c r="P28" s="129">
        <f t="shared" si="1"/>
        <v>50000</v>
      </c>
      <c r="Q28" s="311">
        <f t="shared" si="2"/>
        <v>150000</v>
      </c>
    </row>
    <row r="29" spans="1:17" ht="30.75" customHeight="1" x14ac:dyDescent="0.35">
      <c r="A29" s="278">
        <v>16</v>
      </c>
      <c r="B29" s="414" t="s">
        <v>609</v>
      </c>
      <c r="C29" s="275" t="s">
        <v>707</v>
      </c>
      <c r="D29" s="275"/>
      <c r="E29" s="275"/>
      <c r="F29" s="126"/>
      <c r="G29" s="126"/>
      <c r="H29" s="126"/>
      <c r="I29" s="126"/>
      <c r="J29" s="126"/>
      <c r="K29" s="305"/>
      <c r="L29" s="126"/>
      <c r="M29" s="126"/>
      <c r="N29" s="326"/>
      <c r="O29" s="126">
        <f t="shared" si="0"/>
        <v>0</v>
      </c>
      <c r="P29" s="129">
        <f t="shared" si="1"/>
        <v>0</v>
      </c>
      <c r="Q29" s="311">
        <f t="shared" si="2"/>
        <v>0</v>
      </c>
    </row>
    <row r="30" spans="1:17" ht="29.25" customHeight="1" x14ac:dyDescent="0.35">
      <c r="A30" s="22">
        <v>17</v>
      </c>
      <c r="B30" s="414" t="s">
        <v>699</v>
      </c>
      <c r="C30" s="275" t="s">
        <v>700</v>
      </c>
      <c r="D30" s="275"/>
      <c r="E30" s="275"/>
      <c r="F30" s="126"/>
      <c r="G30" s="126"/>
      <c r="H30" s="126"/>
      <c r="I30" s="126"/>
      <c r="J30" s="126"/>
      <c r="K30" s="305"/>
      <c r="L30" s="126"/>
      <c r="M30" s="126"/>
      <c r="N30" s="326"/>
      <c r="O30" s="126">
        <f t="shared" si="0"/>
        <v>0</v>
      </c>
      <c r="P30" s="129">
        <f t="shared" si="1"/>
        <v>0</v>
      </c>
      <c r="Q30" s="311">
        <f t="shared" si="2"/>
        <v>0</v>
      </c>
    </row>
    <row r="31" spans="1:17" ht="33" customHeight="1" x14ac:dyDescent="0.35">
      <c r="A31" s="22">
        <v>27</v>
      </c>
      <c r="B31" s="388" t="s">
        <v>759</v>
      </c>
      <c r="C31" s="283"/>
      <c r="D31" s="283"/>
      <c r="E31" s="283"/>
      <c r="F31" s="285"/>
      <c r="G31" s="126"/>
      <c r="H31" s="126"/>
      <c r="I31" s="126"/>
      <c r="J31" s="126"/>
      <c r="K31" s="305"/>
      <c r="L31" s="126"/>
      <c r="M31" s="126">
        <v>100000</v>
      </c>
      <c r="N31" s="327">
        <v>50000</v>
      </c>
      <c r="O31" s="126">
        <f t="shared" si="0"/>
        <v>100000</v>
      </c>
      <c r="P31" s="129">
        <f t="shared" si="1"/>
        <v>50000</v>
      </c>
      <c r="Q31" s="311">
        <f t="shared" si="2"/>
        <v>150000</v>
      </c>
    </row>
    <row r="32" spans="1:17" ht="21" customHeight="1" x14ac:dyDescent="0.35">
      <c r="A32" s="22">
        <v>28</v>
      </c>
      <c r="B32" s="413" t="s">
        <v>762</v>
      </c>
      <c r="C32" s="275"/>
      <c r="D32" s="275"/>
      <c r="E32" s="275"/>
      <c r="F32" s="126"/>
      <c r="G32" s="126"/>
      <c r="H32" s="126"/>
      <c r="I32" s="126"/>
      <c r="J32" s="126"/>
      <c r="K32" s="305"/>
      <c r="L32" s="126"/>
      <c r="M32" s="126">
        <v>100000</v>
      </c>
      <c r="N32" s="326"/>
      <c r="O32" s="126">
        <f t="shared" si="0"/>
        <v>100000</v>
      </c>
      <c r="P32" s="129">
        <f t="shared" si="1"/>
        <v>0</v>
      </c>
      <c r="Q32" s="311">
        <f t="shared" si="2"/>
        <v>100000</v>
      </c>
    </row>
    <row r="33" spans="1:19" ht="19.5" customHeight="1" x14ac:dyDescent="0.35">
      <c r="A33" s="22">
        <v>29</v>
      </c>
      <c r="B33" s="280"/>
      <c r="C33" s="275"/>
      <c r="D33" s="275"/>
      <c r="E33" s="275"/>
      <c r="F33" s="126"/>
      <c r="G33" s="126"/>
      <c r="H33" s="126"/>
      <c r="I33" s="126"/>
      <c r="J33" s="126"/>
      <c r="K33" s="305"/>
      <c r="L33" s="126"/>
      <c r="M33" s="126"/>
      <c r="N33" s="326"/>
      <c r="O33" s="126">
        <f t="shared" si="0"/>
        <v>0</v>
      </c>
      <c r="P33" s="129">
        <f t="shared" si="1"/>
        <v>0</v>
      </c>
      <c r="Q33" s="311">
        <f t="shared" si="2"/>
        <v>0</v>
      </c>
    </row>
    <row r="34" spans="1:19" ht="24" customHeight="1" x14ac:dyDescent="0.35">
      <c r="A34" s="22">
        <v>30</v>
      </c>
      <c r="B34" s="275"/>
      <c r="C34" s="275"/>
      <c r="D34" s="275"/>
      <c r="E34" s="275"/>
      <c r="F34" s="126"/>
      <c r="G34" s="126"/>
      <c r="H34" s="126"/>
      <c r="I34" s="126"/>
      <c r="J34" s="126"/>
      <c r="K34" s="305"/>
      <c r="L34" s="126"/>
      <c r="M34" s="126"/>
      <c r="N34" s="326"/>
      <c r="O34" s="126">
        <f t="shared" si="0"/>
        <v>0</v>
      </c>
      <c r="P34" s="129">
        <f t="shared" si="1"/>
        <v>0</v>
      </c>
      <c r="Q34" s="311">
        <f t="shared" si="2"/>
        <v>0</v>
      </c>
    </row>
    <row r="35" spans="1:19" ht="17" customHeight="1" x14ac:dyDescent="0.35">
      <c r="A35" s="22"/>
      <c r="B35" s="275"/>
      <c r="C35" s="275"/>
      <c r="D35" s="275"/>
      <c r="E35" s="275"/>
      <c r="F35" s="126"/>
      <c r="G35" s="126"/>
      <c r="H35" s="126"/>
      <c r="I35" s="126"/>
      <c r="J35" s="126"/>
      <c r="K35" s="305"/>
      <c r="L35" s="126"/>
      <c r="M35" s="126"/>
      <c r="N35" s="326"/>
      <c r="O35" s="126">
        <f t="shared" si="0"/>
        <v>0</v>
      </c>
      <c r="P35" s="129">
        <f t="shared" si="1"/>
        <v>0</v>
      </c>
      <c r="Q35" s="311">
        <f t="shared" si="2"/>
        <v>0</v>
      </c>
    </row>
    <row r="36" spans="1:19" ht="19.25" customHeight="1" x14ac:dyDescent="0.35">
      <c r="A36" s="22"/>
      <c r="B36" s="275"/>
      <c r="C36" s="275"/>
      <c r="D36" s="275"/>
      <c r="E36" s="275"/>
      <c r="F36" s="126"/>
      <c r="G36" s="126"/>
      <c r="H36" s="126"/>
      <c r="I36" s="126"/>
      <c r="J36" s="126"/>
      <c r="K36" s="305"/>
      <c r="L36" s="126"/>
      <c r="M36" s="126"/>
      <c r="N36" s="326"/>
      <c r="O36" s="126">
        <f t="shared" si="0"/>
        <v>0</v>
      </c>
      <c r="P36" s="129">
        <f t="shared" si="1"/>
        <v>0</v>
      </c>
      <c r="Q36" s="311">
        <f t="shared" si="2"/>
        <v>0</v>
      </c>
    </row>
    <row r="37" spans="1:19" ht="19.5" customHeight="1" x14ac:dyDescent="0.35">
      <c r="A37" s="22"/>
      <c r="B37" s="127" t="s">
        <v>591</v>
      </c>
      <c r="C37" s="127"/>
      <c r="D37" s="127"/>
      <c r="E37" s="127"/>
      <c r="F37" s="128">
        <f t="shared" ref="F37:Q37" si="3">SUM(F4:F36)</f>
        <v>1500000</v>
      </c>
      <c r="G37" s="128">
        <f t="shared" si="3"/>
        <v>490000</v>
      </c>
      <c r="H37" s="128">
        <f t="shared" si="3"/>
        <v>400000</v>
      </c>
      <c r="I37" s="128">
        <f t="shared" si="3"/>
        <v>350000</v>
      </c>
      <c r="J37" s="128">
        <f t="shared" si="3"/>
        <v>350000</v>
      </c>
      <c r="K37" s="306">
        <f t="shared" si="3"/>
        <v>300000</v>
      </c>
      <c r="L37" s="128">
        <f t="shared" si="3"/>
        <v>500000</v>
      </c>
      <c r="M37" s="128">
        <f t="shared" si="3"/>
        <v>200000</v>
      </c>
      <c r="N37" s="328">
        <f t="shared" si="3"/>
        <v>500000</v>
      </c>
      <c r="O37" s="128">
        <f t="shared" si="3"/>
        <v>1700000</v>
      </c>
      <c r="P37" s="128">
        <f t="shared" si="3"/>
        <v>2890000</v>
      </c>
      <c r="Q37" s="128">
        <f t="shared" si="3"/>
        <v>4590000</v>
      </c>
    </row>
    <row r="39" spans="1:19" x14ac:dyDescent="0.35">
      <c r="B39" s="47"/>
      <c r="C39" s="47"/>
      <c r="D39" s="47"/>
      <c r="E39" s="47"/>
      <c r="F39" s="48"/>
    </row>
    <row r="40" spans="1:19" ht="18.75" customHeight="1" x14ac:dyDescent="0.45">
      <c r="A40" s="693" t="s">
        <v>606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4"/>
    </row>
    <row r="41" spans="1:19" ht="43.5" x14ac:dyDescent="0.35">
      <c r="A41" s="127" t="s">
        <v>598</v>
      </c>
      <c r="B41" s="137" t="s">
        <v>599</v>
      </c>
      <c r="C41" s="124" t="s">
        <v>614</v>
      </c>
      <c r="D41" s="124"/>
      <c r="E41" s="124"/>
      <c r="F41" s="124" t="s">
        <v>644</v>
      </c>
      <c r="G41" s="276" t="s">
        <v>587</v>
      </c>
      <c r="H41" s="276" t="s">
        <v>588</v>
      </c>
      <c r="I41" s="276" t="s">
        <v>589</v>
      </c>
      <c r="J41" s="304" t="s">
        <v>590</v>
      </c>
      <c r="K41" s="276" t="s">
        <v>603</v>
      </c>
      <c r="L41" s="276" t="s">
        <v>715</v>
      </c>
      <c r="M41" s="276" t="s">
        <v>605</v>
      </c>
      <c r="N41" s="325" t="s">
        <v>722</v>
      </c>
      <c r="O41" s="276" t="s">
        <v>723</v>
      </c>
      <c r="P41" s="127" t="s">
        <v>27</v>
      </c>
      <c r="Q41" s="293"/>
    </row>
    <row r="42" spans="1:19" ht="30.75" customHeight="1" x14ac:dyDescent="0.35">
      <c r="A42" s="127"/>
      <c r="B42" s="321" t="s">
        <v>758</v>
      </c>
      <c r="C42" s="322"/>
      <c r="D42" s="322"/>
      <c r="E42" s="322"/>
      <c r="F42" s="322"/>
      <c r="G42" s="323"/>
      <c r="H42" s="323"/>
      <c r="I42" s="323"/>
      <c r="J42" s="323"/>
      <c r="K42" s="323"/>
      <c r="L42" s="323"/>
      <c r="M42" s="323"/>
      <c r="N42" s="325"/>
      <c r="O42" s="323"/>
      <c r="P42" s="324"/>
      <c r="Q42" s="290"/>
    </row>
    <row r="43" spans="1:19" ht="28" hidden="1" x14ac:dyDescent="0.35">
      <c r="A43" s="22">
        <v>1</v>
      </c>
      <c r="B43" s="286" t="s">
        <v>607</v>
      </c>
      <c r="C43" s="287" t="s">
        <v>661</v>
      </c>
      <c r="D43" s="287"/>
      <c r="E43" s="287"/>
      <c r="F43" s="287" t="s">
        <v>660</v>
      </c>
      <c r="G43" s="64"/>
      <c r="H43" s="64"/>
      <c r="I43" s="64"/>
      <c r="J43" s="245"/>
      <c r="K43" s="64"/>
      <c r="L43" s="64">
        <v>50000</v>
      </c>
      <c r="M43" s="64">
        <v>25000</v>
      </c>
      <c r="N43" s="315"/>
      <c r="O43" s="64">
        <v>25000</v>
      </c>
      <c r="P43" s="298">
        <f>G43+H43+I43+J43+K43+L43+M43+N43+O43</f>
        <v>100000</v>
      </c>
    </row>
    <row r="44" spans="1:19" ht="29" hidden="1" x14ac:dyDescent="0.35">
      <c r="A44" s="22">
        <v>2</v>
      </c>
      <c r="B44" s="288" t="s">
        <v>640</v>
      </c>
      <c r="C44" s="288" t="s">
        <v>659</v>
      </c>
      <c r="D44" s="288"/>
      <c r="E44" s="288"/>
      <c r="F44" s="288" t="s">
        <v>658</v>
      </c>
      <c r="G44" s="64"/>
      <c r="H44" s="64"/>
      <c r="I44" s="64"/>
      <c r="J44" s="245"/>
      <c r="K44" s="64"/>
      <c r="L44" s="64">
        <v>50000</v>
      </c>
      <c r="M44" s="64">
        <v>25000</v>
      </c>
      <c r="N44" s="315"/>
      <c r="O44" s="64">
        <v>25000</v>
      </c>
      <c r="P44" s="298">
        <f t="shared" ref="P44:P113" si="4">G44+H44+I44+J44+K44+L44+M44+N44+O44</f>
        <v>100000</v>
      </c>
    </row>
    <row r="45" spans="1:19" ht="29" hidden="1" x14ac:dyDescent="0.35">
      <c r="A45" s="22">
        <v>3</v>
      </c>
      <c r="B45" s="288" t="s">
        <v>645</v>
      </c>
      <c r="C45" s="288" t="s">
        <v>664</v>
      </c>
      <c r="D45" s="288"/>
      <c r="E45" s="288"/>
      <c r="F45" s="288" t="s">
        <v>666</v>
      </c>
      <c r="G45" s="64"/>
      <c r="H45" s="64"/>
      <c r="I45" s="64"/>
      <c r="J45" s="245"/>
      <c r="K45" s="64"/>
      <c r="L45" s="64">
        <v>50000</v>
      </c>
      <c r="M45" s="64">
        <v>25000</v>
      </c>
      <c r="N45" s="315"/>
      <c r="O45" s="64">
        <v>25000</v>
      </c>
      <c r="P45" s="298">
        <f t="shared" si="4"/>
        <v>100000</v>
      </c>
    </row>
    <row r="46" spans="1:19" ht="29" hidden="1" x14ac:dyDescent="0.35">
      <c r="A46" s="22">
        <v>4</v>
      </c>
      <c r="B46" s="288" t="s">
        <v>646</v>
      </c>
      <c r="C46" s="288" t="s">
        <v>664</v>
      </c>
      <c r="D46" s="288"/>
      <c r="E46" s="288"/>
      <c r="F46" s="288" t="s">
        <v>665</v>
      </c>
      <c r="G46" s="64"/>
      <c r="H46" s="64"/>
      <c r="I46" s="64"/>
      <c r="J46" s="245"/>
      <c r="K46" s="64"/>
      <c r="L46" s="64">
        <v>50000</v>
      </c>
      <c r="M46" s="64">
        <v>25000</v>
      </c>
      <c r="N46" s="315"/>
      <c r="O46" s="64"/>
      <c r="P46" s="298">
        <f t="shared" si="4"/>
        <v>75000</v>
      </c>
    </row>
    <row r="47" spans="1:19" ht="29" hidden="1" x14ac:dyDescent="0.35">
      <c r="A47" s="22">
        <v>5</v>
      </c>
      <c r="B47" s="288" t="s">
        <v>662</v>
      </c>
      <c r="C47" s="288" t="s">
        <v>664</v>
      </c>
      <c r="D47" s="288"/>
      <c r="E47" s="288"/>
      <c r="F47" s="288" t="s">
        <v>663</v>
      </c>
      <c r="G47" s="64"/>
      <c r="H47" s="64"/>
      <c r="I47" s="64"/>
      <c r="J47" s="245"/>
      <c r="K47" s="64"/>
      <c r="L47" s="64">
        <v>50000</v>
      </c>
      <c r="M47" s="64">
        <v>25000</v>
      </c>
      <c r="N47" s="315"/>
      <c r="O47" s="64">
        <v>25000</v>
      </c>
      <c r="P47" s="298">
        <f t="shared" si="4"/>
        <v>100000</v>
      </c>
    </row>
    <row r="48" spans="1:19" ht="43.5" hidden="1" x14ac:dyDescent="0.35">
      <c r="A48" s="22">
        <v>6</v>
      </c>
      <c r="B48" s="289" t="s">
        <v>667</v>
      </c>
      <c r="C48" s="288" t="s">
        <v>668</v>
      </c>
      <c r="D48" s="288"/>
      <c r="E48" s="288"/>
      <c r="F48" s="288" t="s">
        <v>716</v>
      </c>
      <c r="G48" s="64"/>
      <c r="H48" s="64"/>
      <c r="I48" s="64"/>
      <c r="J48" s="245"/>
      <c r="K48" s="64"/>
      <c r="L48" s="64">
        <v>50000</v>
      </c>
      <c r="M48" s="64">
        <v>25000</v>
      </c>
      <c r="N48" s="315"/>
      <c r="O48" s="64">
        <v>25000</v>
      </c>
      <c r="P48" s="298">
        <f t="shared" si="4"/>
        <v>100000</v>
      </c>
    </row>
    <row r="49" spans="1:16" ht="42" hidden="1" x14ac:dyDescent="0.35">
      <c r="A49" s="22">
        <v>7</v>
      </c>
      <c r="B49" s="281" t="s">
        <v>633</v>
      </c>
      <c r="C49" s="275"/>
      <c r="D49" s="275"/>
      <c r="E49" s="275"/>
      <c r="F49" s="275" t="s">
        <v>677</v>
      </c>
      <c r="G49" s="64"/>
      <c r="H49" s="64"/>
      <c r="I49" s="64"/>
      <c r="J49" s="245"/>
      <c r="K49" s="64"/>
      <c r="L49" s="64">
        <v>50000</v>
      </c>
      <c r="M49" s="64">
        <v>50000</v>
      </c>
      <c r="N49" s="315"/>
      <c r="O49" s="64">
        <v>50000</v>
      </c>
      <c r="P49" s="298">
        <f t="shared" si="4"/>
        <v>150000</v>
      </c>
    </row>
    <row r="50" spans="1:16" ht="28" hidden="1" x14ac:dyDescent="0.35">
      <c r="A50" s="22">
        <v>8</v>
      </c>
      <c r="B50" s="281" t="s">
        <v>642</v>
      </c>
      <c r="C50" s="275" t="s">
        <v>672</v>
      </c>
      <c r="D50" s="275"/>
      <c r="E50" s="275"/>
      <c r="F50" s="275" t="s">
        <v>669</v>
      </c>
      <c r="G50" s="64"/>
      <c r="H50" s="64"/>
      <c r="I50" s="64"/>
      <c r="J50" s="245"/>
      <c r="K50" s="64"/>
      <c r="L50" s="64">
        <v>50000</v>
      </c>
      <c r="M50" s="64">
        <v>25000</v>
      </c>
      <c r="N50" s="315"/>
      <c r="O50" s="64">
        <v>25000</v>
      </c>
      <c r="P50" s="298">
        <f t="shared" si="4"/>
        <v>100000</v>
      </c>
    </row>
    <row r="51" spans="1:16" ht="28" hidden="1" x14ac:dyDescent="0.35">
      <c r="A51" s="22">
        <v>9</v>
      </c>
      <c r="B51" s="281" t="s">
        <v>643</v>
      </c>
      <c r="C51" s="275" t="s">
        <v>629</v>
      </c>
      <c r="D51" s="275"/>
      <c r="E51" s="275"/>
      <c r="F51" s="275" t="s">
        <v>670</v>
      </c>
      <c r="G51" s="64"/>
      <c r="H51" s="64"/>
      <c r="I51" s="64"/>
      <c r="J51" s="245"/>
      <c r="K51" s="64"/>
      <c r="L51" s="64">
        <v>50000</v>
      </c>
      <c r="M51" s="64"/>
      <c r="N51" s="315"/>
      <c r="O51" s="64">
        <v>50000</v>
      </c>
      <c r="P51" s="298">
        <f t="shared" si="4"/>
        <v>100000</v>
      </c>
    </row>
    <row r="52" spans="1:16" ht="28" hidden="1" x14ac:dyDescent="0.35">
      <c r="A52" s="22">
        <v>10</v>
      </c>
      <c r="B52" s="313" t="s">
        <v>726</v>
      </c>
      <c r="C52" s="275"/>
      <c r="D52" s="275"/>
      <c r="E52" s="275"/>
      <c r="F52" s="275"/>
      <c r="G52" s="64"/>
      <c r="H52" s="64"/>
      <c r="I52" s="64"/>
      <c r="J52" s="245"/>
      <c r="K52" s="64"/>
      <c r="L52" s="64"/>
      <c r="M52" s="64"/>
      <c r="N52" s="315"/>
      <c r="O52" s="64">
        <v>50000</v>
      </c>
      <c r="P52" s="298">
        <f t="shared" si="4"/>
        <v>50000</v>
      </c>
    </row>
    <row r="53" spans="1:16" ht="42" hidden="1" x14ac:dyDescent="0.35">
      <c r="A53" s="22">
        <v>11</v>
      </c>
      <c r="B53" s="281" t="s">
        <v>727</v>
      </c>
      <c r="C53" s="275"/>
      <c r="D53" s="275"/>
      <c r="E53" s="275"/>
      <c r="F53" s="275"/>
      <c r="G53" s="64"/>
      <c r="H53" s="64"/>
      <c r="I53" s="64"/>
      <c r="J53" s="245"/>
      <c r="K53" s="64"/>
      <c r="L53" s="64"/>
      <c r="M53" s="64"/>
      <c r="N53" s="315"/>
      <c r="O53" s="64">
        <v>50000</v>
      </c>
      <c r="P53" s="298">
        <f t="shared" si="4"/>
        <v>50000</v>
      </c>
    </row>
    <row r="54" spans="1:16" ht="28" hidden="1" x14ac:dyDescent="0.35">
      <c r="A54" s="22">
        <v>12</v>
      </c>
      <c r="B54" s="281" t="s">
        <v>728</v>
      </c>
      <c r="C54" s="275"/>
      <c r="D54" s="275"/>
      <c r="E54" s="275"/>
      <c r="F54" s="275"/>
      <c r="G54" s="64"/>
      <c r="H54" s="64"/>
      <c r="I54" s="64"/>
      <c r="J54" s="245"/>
      <c r="K54" s="64"/>
      <c r="L54" s="64"/>
      <c r="M54" s="64"/>
      <c r="N54" s="315"/>
      <c r="O54" s="64">
        <v>50000</v>
      </c>
      <c r="P54" s="298">
        <f t="shared" si="4"/>
        <v>50000</v>
      </c>
    </row>
    <row r="55" spans="1:16" ht="28" hidden="1" x14ac:dyDescent="0.35">
      <c r="A55" s="22"/>
      <c r="B55" s="281" t="s">
        <v>729</v>
      </c>
      <c r="C55" s="275"/>
      <c r="D55" s="275"/>
      <c r="E55" s="275"/>
      <c r="F55" s="275"/>
      <c r="G55" s="64"/>
      <c r="H55" s="64"/>
      <c r="I55" s="64"/>
      <c r="J55" s="245"/>
      <c r="K55" s="64"/>
      <c r="L55" s="64"/>
      <c r="M55" s="64"/>
      <c r="N55" s="315"/>
      <c r="O55" s="64">
        <v>50000</v>
      </c>
      <c r="P55" s="298">
        <f t="shared" si="4"/>
        <v>50000</v>
      </c>
    </row>
    <row r="56" spans="1:16" ht="28" hidden="1" x14ac:dyDescent="0.35">
      <c r="A56" s="22"/>
      <c r="B56" s="281" t="s">
        <v>730</v>
      </c>
      <c r="C56" s="275"/>
      <c r="D56" s="275"/>
      <c r="E56" s="275"/>
      <c r="F56" s="275"/>
      <c r="G56" s="64"/>
      <c r="H56" s="64"/>
      <c r="I56" s="64"/>
      <c r="J56" s="245"/>
      <c r="K56" s="64"/>
      <c r="L56" s="64"/>
      <c r="M56" s="64"/>
      <c r="N56" s="315"/>
      <c r="O56" s="64">
        <v>25000</v>
      </c>
      <c r="P56" s="298">
        <f t="shared" si="4"/>
        <v>25000</v>
      </c>
    </row>
    <row r="57" spans="1:16" hidden="1" x14ac:dyDescent="0.35">
      <c r="A57" s="22"/>
      <c r="B57" s="281" t="s">
        <v>731</v>
      </c>
      <c r="C57" s="275"/>
      <c r="D57" s="275"/>
      <c r="E57" s="275"/>
      <c r="F57" s="275"/>
      <c r="G57" s="64"/>
      <c r="H57" s="64"/>
      <c r="I57" s="64"/>
      <c r="J57" s="245"/>
      <c r="K57" s="64"/>
      <c r="L57" s="64"/>
      <c r="M57" s="64"/>
      <c r="N57" s="315"/>
      <c r="O57" s="64">
        <v>25000</v>
      </c>
      <c r="P57" s="298">
        <f t="shared" si="4"/>
        <v>25000</v>
      </c>
    </row>
    <row r="58" spans="1:16" ht="42" hidden="1" x14ac:dyDescent="0.35">
      <c r="A58" s="22"/>
      <c r="B58" s="281" t="s">
        <v>732</v>
      </c>
      <c r="C58" s="275"/>
      <c r="D58" s="275"/>
      <c r="E58" s="275"/>
      <c r="F58" s="275"/>
      <c r="G58" s="64"/>
      <c r="H58" s="64"/>
      <c r="I58" s="64"/>
      <c r="J58" s="245"/>
      <c r="K58" s="64"/>
      <c r="L58" s="64"/>
      <c r="M58" s="64"/>
      <c r="N58" s="315"/>
      <c r="O58" s="64">
        <v>50000</v>
      </c>
      <c r="P58" s="298">
        <f t="shared" si="4"/>
        <v>50000</v>
      </c>
    </row>
    <row r="59" spans="1:16" ht="28" hidden="1" x14ac:dyDescent="0.35">
      <c r="A59" s="22"/>
      <c r="B59" s="281" t="s">
        <v>733</v>
      </c>
      <c r="C59" s="275"/>
      <c r="D59" s="275"/>
      <c r="E59" s="275"/>
      <c r="F59" s="275"/>
      <c r="G59" s="64"/>
      <c r="H59" s="64"/>
      <c r="I59" s="64"/>
      <c r="J59" s="245"/>
      <c r="K59" s="64"/>
      <c r="L59" s="64"/>
      <c r="M59" s="64"/>
      <c r="N59" s="315"/>
      <c r="O59" s="64">
        <v>25000</v>
      </c>
      <c r="P59" s="298">
        <f t="shared" si="4"/>
        <v>25000</v>
      </c>
    </row>
    <row r="60" spans="1:16" hidden="1" x14ac:dyDescent="0.35">
      <c r="A60" s="22"/>
      <c r="B60" s="281" t="s">
        <v>734</v>
      </c>
      <c r="C60" s="275"/>
      <c r="D60" s="275"/>
      <c r="E60" s="275"/>
      <c r="F60" s="275"/>
      <c r="G60" s="64"/>
      <c r="H60" s="64"/>
      <c r="I60" s="64"/>
      <c r="J60" s="245"/>
      <c r="K60" s="64"/>
      <c r="L60" s="64"/>
      <c r="M60" s="64"/>
      <c r="N60" s="315">
        <v>50000</v>
      </c>
      <c r="O60" s="64">
        <v>0</v>
      </c>
      <c r="P60" s="298">
        <f t="shared" si="4"/>
        <v>50000</v>
      </c>
    </row>
    <row r="61" spans="1:16" ht="28" hidden="1" x14ac:dyDescent="0.35">
      <c r="A61" s="22"/>
      <c r="B61" s="281" t="s">
        <v>735</v>
      </c>
      <c r="C61" s="275"/>
      <c r="D61" s="275"/>
      <c r="E61" s="275"/>
      <c r="F61" s="275"/>
      <c r="G61" s="64"/>
      <c r="H61" s="64"/>
      <c r="I61" s="64"/>
      <c r="J61" s="245"/>
      <c r="K61" s="64"/>
      <c r="L61" s="64"/>
      <c r="M61" s="64"/>
      <c r="N61" s="315">
        <v>50000</v>
      </c>
      <c r="O61" s="64">
        <v>25000</v>
      </c>
      <c r="P61" s="298">
        <f t="shared" si="4"/>
        <v>75000</v>
      </c>
    </row>
    <row r="62" spans="1:16" ht="21.75" hidden="1" customHeight="1" x14ac:dyDescent="0.35">
      <c r="A62" s="22"/>
      <c r="B62" s="281" t="s">
        <v>736</v>
      </c>
      <c r="C62" s="275"/>
      <c r="D62" s="275"/>
      <c r="E62" s="275"/>
      <c r="F62" s="275"/>
      <c r="G62" s="64"/>
      <c r="H62" s="64"/>
      <c r="I62" s="64"/>
      <c r="J62" s="245"/>
      <c r="K62" s="64"/>
      <c r="L62" s="64"/>
      <c r="M62" s="64"/>
      <c r="N62" s="315"/>
      <c r="O62" s="64">
        <v>25000</v>
      </c>
      <c r="P62" s="298">
        <f t="shared" si="4"/>
        <v>25000</v>
      </c>
    </row>
    <row r="63" spans="1:16" ht="28" hidden="1" x14ac:dyDescent="0.35">
      <c r="A63" s="22"/>
      <c r="B63" s="313" t="s">
        <v>737</v>
      </c>
      <c r="C63" s="275"/>
      <c r="D63" s="275"/>
      <c r="E63" s="275"/>
      <c r="F63" s="275"/>
      <c r="G63" s="64"/>
      <c r="H63" s="64"/>
      <c r="I63" s="64"/>
      <c r="J63" s="245"/>
      <c r="K63" s="64"/>
      <c r="L63" s="64"/>
      <c r="M63" s="64"/>
      <c r="N63" s="315"/>
      <c r="O63" s="64">
        <v>25000</v>
      </c>
      <c r="P63" s="298">
        <f t="shared" si="4"/>
        <v>25000</v>
      </c>
    </row>
    <row r="64" spans="1:16" hidden="1" x14ac:dyDescent="0.35">
      <c r="A64" s="22"/>
      <c r="B64" s="281" t="s">
        <v>738</v>
      </c>
      <c r="C64" s="275"/>
      <c r="D64" s="275"/>
      <c r="E64" s="275"/>
      <c r="F64" s="275"/>
      <c r="G64" s="64"/>
      <c r="H64" s="64"/>
      <c r="I64" s="64"/>
      <c r="J64" s="245"/>
      <c r="K64" s="64"/>
      <c r="L64" s="64"/>
      <c r="M64" s="64"/>
      <c r="N64" s="315">
        <v>50000</v>
      </c>
      <c r="O64" s="64">
        <v>25000</v>
      </c>
      <c r="P64" s="298">
        <f t="shared" si="4"/>
        <v>75000</v>
      </c>
    </row>
    <row r="65" spans="1:16" ht="20.25" customHeight="1" x14ac:dyDescent="0.35">
      <c r="A65" s="22"/>
      <c r="B65" s="317" t="s">
        <v>755</v>
      </c>
      <c r="C65" s="318"/>
      <c r="D65" s="318"/>
      <c r="E65" s="318"/>
      <c r="F65" s="318"/>
      <c r="G65" s="319"/>
      <c r="H65" s="319"/>
      <c r="I65" s="319"/>
      <c r="J65" s="319"/>
      <c r="K65" s="319"/>
      <c r="L65" s="319"/>
      <c r="M65" s="319"/>
      <c r="N65" s="315"/>
      <c r="O65" s="319"/>
      <c r="P65" s="298">
        <f t="shared" si="4"/>
        <v>0</v>
      </c>
    </row>
    <row r="66" spans="1:16" ht="28" x14ac:dyDescent="0.35">
      <c r="A66" s="22">
        <v>8</v>
      </c>
      <c r="B66" s="282" t="s">
        <v>686</v>
      </c>
      <c r="C66" s="279" t="s">
        <v>685</v>
      </c>
      <c r="D66" s="279"/>
      <c r="E66" s="279"/>
      <c r="F66" s="279" t="s">
        <v>647</v>
      </c>
      <c r="G66" s="64"/>
      <c r="H66" s="64"/>
      <c r="I66" s="64"/>
      <c r="J66" s="245"/>
      <c r="K66" s="64"/>
      <c r="L66" s="64">
        <v>50000</v>
      </c>
      <c r="M66" s="64">
        <v>25000</v>
      </c>
      <c r="N66" s="315"/>
      <c r="O66" s="64"/>
      <c r="P66" s="298">
        <f t="shared" si="4"/>
        <v>75000</v>
      </c>
    </row>
    <row r="67" spans="1:16" ht="22.5" customHeight="1" x14ac:dyDescent="0.35">
      <c r="A67" s="22">
        <v>11</v>
      </c>
      <c r="B67" s="281" t="s">
        <v>611</v>
      </c>
      <c r="C67" s="280" t="s">
        <v>657</v>
      </c>
      <c r="D67" s="280"/>
      <c r="E67" s="280"/>
      <c r="F67" s="280" t="s">
        <v>647</v>
      </c>
      <c r="G67" s="64"/>
      <c r="H67" s="64"/>
      <c r="I67" s="64"/>
      <c r="J67" s="245"/>
      <c r="K67" s="64"/>
      <c r="L67" s="64">
        <v>50000</v>
      </c>
      <c r="M67" s="64">
        <v>25000</v>
      </c>
      <c r="N67" s="315"/>
      <c r="O67" s="64"/>
      <c r="P67" s="298">
        <f t="shared" si="4"/>
        <v>75000</v>
      </c>
    </row>
    <row r="68" spans="1:16" ht="28" x14ac:dyDescent="0.35">
      <c r="A68" s="22">
        <v>12</v>
      </c>
      <c r="B68" s="281" t="s">
        <v>612</v>
      </c>
      <c r="C68" s="280">
        <v>0</v>
      </c>
      <c r="D68" s="280"/>
      <c r="E68" s="280"/>
      <c r="F68" s="280" t="s">
        <v>656</v>
      </c>
      <c r="G68" s="64"/>
      <c r="H68" s="64"/>
      <c r="I68" s="64"/>
      <c r="J68" s="245"/>
      <c r="K68" s="64"/>
      <c r="L68" s="285">
        <v>50000</v>
      </c>
      <c r="M68" s="285">
        <v>25000</v>
      </c>
      <c r="N68" s="315"/>
      <c r="O68" s="64"/>
      <c r="P68" s="298">
        <f t="shared" si="4"/>
        <v>75000</v>
      </c>
    </row>
    <row r="69" spans="1:16" ht="42" x14ac:dyDescent="0.35">
      <c r="A69" s="22">
        <v>13</v>
      </c>
      <c r="B69" s="281" t="s">
        <v>617</v>
      </c>
      <c r="C69" s="280" t="s">
        <v>616</v>
      </c>
      <c r="D69" s="280"/>
      <c r="E69" s="280"/>
      <c r="F69" s="280" t="s">
        <v>647</v>
      </c>
      <c r="G69" s="64"/>
      <c r="H69" s="64"/>
      <c r="I69" s="64"/>
      <c r="J69" s="245"/>
      <c r="K69" s="64"/>
      <c r="L69" s="285">
        <v>50000</v>
      </c>
      <c r="M69" s="285">
        <v>27500</v>
      </c>
      <c r="N69" s="315"/>
      <c r="O69" s="64"/>
      <c r="P69" s="298">
        <f t="shared" si="4"/>
        <v>77500</v>
      </c>
    </row>
    <row r="70" spans="1:16" ht="42" x14ac:dyDescent="0.35">
      <c r="A70" s="22">
        <v>14</v>
      </c>
      <c r="B70" s="281" t="s">
        <v>613</v>
      </c>
      <c r="C70" s="280" t="s">
        <v>625</v>
      </c>
      <c r="D70" s="280"/>
      <c r="E70" s="280"/>
      <c r="F70" s="280" t="s">
        <v>647</v>
      </c>
      <c r="G70" s="64"/>
      <c r="H70" s="64"/>
      <c r="I70" s="64"/>
      <c r="J70" s="245"/>
      <c r="K70" s="64"/>
      <c r="L70" s="64">
        <v>50000</v>
      </c>
      <c r="M70" s="64">
        <v>25000</v>
      </c>
      <c r="N70" s="315"/>
      <c r="O70" s="64"/>
      <c r="P70" s="298">
        <f t="shared" si="4"/>
        <v>75000</v>
      </c>
    </row>
    <row r="71" spans="1:16" ht="28" x14ac:dyDescent="0.35">
      <c r="A71" s="22">
        <v>15</v>
      </c>
      <c r="B71" s="281" t="s">
        <v>650</v>
      </c>
      <c r="C71" s="275" t="s">
        <v>618</v>
      </c>
      <c r="D71" s="275"/>
      <c r="E71" s="275"/>
      <c r="F71" s="275" t="s">
        <v>647</v>
      </c>
      <c r="G71" s="64"/>
      <c r="H71" s="64"/>
      <c r="I71" s="64"/>
      <c r="J71" s="245"/>
      <c r="K71" s="64"/>
      <c r="L71" s="285">
        <v>50000</v>
      </c>
      <c r="M71" s="285">
        <v>25000</v>
      </c>
      <c r="N71" s="315"/>
      <c r="O71" s="64"/>
      <c r="P71" s="298">
        <f t="shared" si="4"/>
        <v>75000</v>
      </c>
    </row>
    <row r="72" spans="1:16" ht="28" x14ac:dyDescent="0.35">
      <c r="A72" s="22">
        <v>16</v>
      </c>
      <c r="B72" s="281" t="s">
        <v>655</v>
      </c>
      <c r="C72" s="275" t="s">
        <v>619</v>
      </c>
      <c r="D72" s="275"/>
      <c r="E72" s="275"/>
      <c r="F72" s="275" t="s">
        <v>647</v>
      </c>
      <c r="G72" s="64"/>
      <c r="H72" s="64"/>
      <c r="I72" s="64"/>
      <c r="J72" s="245"/>
      <c r="K72" s="64"/>
      <c r="L72" s="285">
        <v>50000</v>
      </c>
      <c r="M72" s="285">
        <v>25000</v>
      </c>
      <c r="N72" s="315"/>
      <c r="O72" s="64"/>
      <c r="P72" s="298">
        <f t="shared" si="4"/>
        <v>75000</v>
      </c>
    </row>
    <row r="73" spans="1:16" ht="24.75" customHeight="1" x14ac:dyDescent="0.35">
      <c r="A73" s="22">
        <v>17</v>
      </c>
      <c r="B73" s="313" t="s">
        <v>676</v>
      </c>
      <c r="C73" s="275" t="s">
        <v>620</v>
      </c>
      <c r="D73" s="275"/>
      <c r="E73" s="275"/>
      <c r="F73" s="275" t="s">
        <v>647</v>
      </c>
      <c r="G73" s="64"/>
      <c r="H73" s="64"/>
      <c r="I73" s="64"/>
      <c r="J73" s="245"/>
      <c r="K73" s="64"/>
      <c r="L73" s="285">
        <v>50000</v>
      </c>
      <c r="M73" s="285">
        <v>100000</v>
      </c>
      <c r="N73" s="315"/>
      <c r="O73" s="64"/>
      <c r="P73" s="298">
        <f t="shared" si="4"/>
        <v>150000</v>
      </c>
    </row>
    <row r="74" spans="1:16" ht="42" x14ac:dyDescent="0.35">
      <c r="A74" s="22">
        <v>18</v>
      </c>
      <c r="B74" s="393" t="s">
        <v>621</v>
      </c>
      <c r="C74" s="275" t="s">
        <v>654</v>
      </c>
      <c r="D74" s="275"/>
      <c r="E74" s="275"/>
      <c r="F74" s="275" t="s">
        <v>647</v>
      </c>
      <c r="G74" s="64"/>
      <c r="H74" s="64"/>
      <c r="I74" s="64"/>
      <c r="J74" s="245"/>
      <c r="K74" s="64"/>
      <c r="L74" s="64">
        <v>50000</v>
      </c>
      <c r="M74" s="64"/>
      <c r="N74" s="315"/>
      <c r="O74" s="64"/>
      <c r="P74" s="298">
        <f t="shared" si="4"/>
        <v>50000</v>
      </c>
    </row>
    <row r="75" spans="1:16" x14ac:dyDescent="0.35">
      <c r="A75" s="22">
        <v>19</v>
      </c>
      <c r="B75" s="281" t="s">
        <v>622</v>
      </c>
      <c r="C75" s="275" t="s">
        <v>626</v>
      </c>
      <c r="D75" s="275"/>
      <c r="E75" s="275"/>
      <c r="F75" s="275" t="s">
        <v>647</v>
      </c>
      <c r="G75" s="64"/>
      <c r="H75" s="64"/>
      <c r="I75" s="64"/>
      <c r="J75" s="245"/>
      <c r="K75" s="64"/>
      <c r="L75" s="64">
        <v>50000</v>
      </c>
      <c r="M75" s="64">
        <v>25000</v>
      </c>
      <c r="N75" s="315"/>
      <c r="O75" s="64"/>
      <c r="P75" s="298">
        <f t="shared" si="4"/>
        <v>75000</v>
      </c>
    </row>
    <row r="76" spans="1:16" x14ac:dyDescent="0.35">
      <c r="A76" s="22">
        <v>20</v>
      </c>
      <c r="B76" s="281" t="s">
        <v>688</v>
      </c>
      <c r="C76" s="275" t="s">
        <v>623</v>
      </c>
      <c r="D76" s="275"/>
      <c r="E76" s="275"/>
      <c r="F76" s="275" t="s">
        <v>647</v>
      </c>
      <c r="G76" s="64"/>
      <c r="H76" s="64"/>
      <c r="I76" s="64"/>
      <c r="J76" s="245"/>
      <c r="K76" s="64"/>
      <c r="L76" s="64">
        <v>50000</v>
      </c>
      <c r="M76" s="64">
        <v>25000</v>
      </c>
      <c r="N76" s="315"/>
      <c r="O76" s="64"/>
      <c r="P76" s="298">
        <f t="shared" si="4"/>
        <v>75000</v>
      </c>
    </row>
    <row r="77" spans="1:16" ht="28" x14ac:dyDescent="0.35">
      <c r="A77" s="22">
        <v>21</v>
      </c>
      <c r="B77" s="375" t="s">
        <v>689</v>
      </c>
      <c r="C77" s="275"/>
      <c r="D77" s="275"/>
      <c r="E77" s="275"/>
      <c r="F77" s="275" t="s">
        <v>678</v>
      </c>
      <c r="G77" s="64"/>
      <c r="H77" s="64"/>
      <c r="I77" s="64"/>
      <c r="J77" s="245"/>
      <c r="K77" s="64"/>
      <c r="L77" s="285">
        <v>50000</v>
      </c>
      <c r="M77" s="285">
        <v>25000</v>
      </c>
      <c r="N77" s="315"/>
      <c r="O77" s="64"/>
      <c r="P77" s="298">
        <f t="shared" si="4"/>
        <v>75000</v>
      </c>
    </row>
    <row r="78" spans="1:16" x14ac:dyDescent="0.35">
      <c r="A78" s="22">
        <v>22</v>
      </c>
      <c r="B78" s="281" t="s">
        <v>624</v>
      </c>
      <c r="C78" s="275" t="s">
        <v>687</v>
      </c>
      <c r="D78" s="275"/>
      <c r="E78" s="275"/>
      <c r="F78" s="275" t="s">
        <v>647</v>
      </c>
      <c r="G78" s="64"/>
      <c r="H78" s="64"/>
      <c r="I78" s="64"/>
      <c r="J78" s="245"/>
      <c r="K78" s="64"/>
      <c r="L78" s="64">
        <v>50000</v>
      </c>
      <c r="M78" s="64">
        <v>0</v>
      </c>
      <c r="N78" s="315"/>
      <c r="O78" s="64"/>
      <c r="P78" s="298">
        <f t="shared" si="4"/>
        <v>50000</v>
      </c>
    </row>
    <row r="79" spans="1:16" ht="28" x14ac:dyDescent="0.35">
      <c r="A79" s="22">
        <v>23</v>
      </c>
      <c r="B79" s="281" t="s">
        <v>675</v>
      </c>
      <c r="C79" s="275" t="s">
        <v>626</v>
      </c>
      <c r="D79" s="275"/>
      <c r="E79" s="275"/>
      <c r="F79" s="275" t="s">
        <v>647</v>
      </c>
      <c r="G79" s="64"/>
      <c r="H79" s="64"/>
      <c r="I79" s="64"/>
      <c r="J79" s="245"/>
      <c r="K79" s="64"/>
      <c r="L79" s="64">
        <v>50000</v>
      </c>
      <c r="M79" s="64">
        <v>25000</v>
      </c>
      <c r="N79" s="315"/>
      <c r="O79" s="64"/>
      <c r="P79" s="298">
        <f t="shared" si="4"/>
        <v>75000</v>
      </c>
    </row>
    <row r="80" spans="1:16" ht="28" x14ac:dyDescent="0.35">
      <c r="A80" s="22">
        <v>24</v>
      </c>
      <c r="B80" s="281" t="s">
        <v>671</v>
      </c>
      <c r="C80" s="275"/>
      <c r="D80" s="275"/>
      <c r="E80" s="275"/>
      <c r="F80" s="275" t="s">
        <v>647</v>
      </c>
      <c r="G80" s="64"/>
      <c r="H80" s="64"/>
      <c r="I80" s="64"/>
      <c r="J80" s="245"/>
      <c r="K80" s="64"/>
      <c r="L80" s="64">
        <v>50000</v>
      </c>
      <c r="M80" s="64">
        <v>25000</v>
      </c>
      <c r="N80" s="315"/>
      <c r="O80" s="64"/>
      <c r="P80" s="298">
        <f t="shared" si="4"/>
        <v>75000</v>
      </c>
    </row>
    <row r="81" spans="1:16" ht="20.25" customHeight="1" x14ac:dyDescent="0.35">
      <c r="A81" s="22">
        <v>25</v>
      </c>
      <c r="B81" s="281" t="s">
        <v>630</v>
      </c>
      <c r="C81" s="275"/>
      <c r="D81" s="275"/>
      <c r="E81" s="275"/>
      <c r="F81" s="275"/>
      <c r="G81" s="64"/>
      <c r="H81" s="64"/>
      <c r="I81" s="64"/>
      <c r="J81" s="245"/>
      <c r="K81" s="64"/>
      <c r="L81" s="64">
        <v>50000</v>
      </c>
      <c r="M81" s="64">
        <v>25000</v>
      </c>
      <c r="N81" s="315"/>
      <c r="O81" s="64"/>
      <c r="P81" s="298">
        <f t="shared" si="4"/>
        <v>75000</v>
      </c>
    </row>
    <row r="82" spans="1:16" ht="28" x14ac:dyDescent="0.35">
      <c r="A82" s="22">
        <v>26</v>
      </c>
      <c r="B82" s="313" t="s">
        <v>631</v>
      </c>
      <c r="C82" s="314" t="s">
        <v>651</v>
      </c>
      <c r="D82" s="314"/>
      <c r="E82" s="314"/>
      <c r="F82" s="314" t="s">
        <v>673</v>
      </c>
      <c r="G82" s="64"/>
      <c r="H82" s="64"/>
      <c r="I82" s="64"/>
      <c r="J82" s="245"/>
      <c r="K82" s="64"/>
      <c r="L82" s="285">
        <v>50000</v>
      </c>
      <c r="M82" s="285">
        <v>100000</v>
      </c>
      <c r="N82" s="315"/>
      <c r="O82" s="64"/>
      <c r="P82" s="298">
        <f t="shared" si="4"/>
        <v>150000</v>
      </c>
    </row>
    <row r="83" spans="1:16" ht="42" x14ac:dyDescent="0.35">
      <c r="A83" s="22">
        <v>27</v>
      </c>
      <c r="B83" s="281" t="s">
        <v>652</v>
      </c>
      <c r="C83" s="275" t="s">
        <v>653</v>
      </c>
      <c r="D83" s="275"/>
      <c r="E83" s="275"/>
      <c r="F83" s="275" t="s">
        <v>673</v>
      </c>
      <c r="G83" s="64"/>
      <c r="H83" s="64"/>
      <c r="I83" s="64"/>
      <c r="J83" s="245"/>
      <c r="K83" s="64"/>
      <c r="L83" s="285">
        <v>50000</v>
      </c>
      <c r="M83" s="285">
        <v>25000</v>
      </c>
      <c r="N83" s="315"/>
      <c r="O83" s="64"/>
      <c r="P83" s="298">
        <f t="shared" si="4"/>
        <v>75000</v>
      </c>
    </row>
    <row r="84" spans="1:16" ht="42" x14ac:dyDescent="0.35">
      <c r="A84" s="22">
        <v>28</v>
      </c>
      <c r="B84" s="281" t="s">
        <v>717</v>
      </c>
      <c r="C84" s="275" t="s">
        <v>679</v>
      </c>
      <c r="D84" s="275"/>
      <c r="E84" s="275"/>
      <c r="F84" s="275" t="s">
        <v>673</v>
      </c>
      <c r="G84" s="64"/>
      <c r="H84" s="64"/>
      <c r="I84" s="64"/>
      <c r="J84" s="245"/>
      <c r="K84" s="64"/>
      <c r="L84" s="64">
        <v>50000</v>
      </c>
      <c r="M84" s="64">
        <v>25000</v>
      </c>
      <c r="N84" s="315"/>
      <c r="O84" s="64"/>
      <c r="P84" s="298">
        <f t="shared" si="4"/>
        <v>75000</v>
      </c>
    </row>
    <row r="85" spans="1:16" ht="28" x14ac:dyDescent="0.35">
      <c r="A85" s="22">
        <v>29</v>
      </c>
      <c r="B85" s="281" t="s">
        <v>632</v>
      </c>
      <c r="C85" s="275" t="s">
        <v>680</v>
      </c>
      <c r="D85" s="275"/>
      <c r="E85" s="275"/>
      <c r="F85" s="275" t="s">
        <v>681</v>
      </c>
      <c r="G85" s="64"/>
      <c r="H85" s="64"/>
      <c r="I85" s="64"/>
      <c r="J85" s="245"/>
      <c r="K85" s="64"/>
      <c r="L85" s="64">
        <v>50000</v>
      </c>
      <c r="M85" s="64">
        <v>25000</v>
      </c>
      <c r="N85" s="315"/>
      <c r="O85" s="64"/>
      <c r="P85" s="298">
        <f t="shared" si="4"/>
        <v>75000</v>
      </c>
    </row>
    <row r="86" spans="1:16" ht="42" x14ac:dyDescent="0.35">
      <c r="A86" s="22">
        <v>30</v>
      </c>
      <c r="B86" s="393" t="s">
        <v>621</v>
      </c>
      <c r="C86" s="275" t="s">
        <v>654</v>
      </c>
      <c r="D86" s="275"/>
      <c r="E86" s="275"/>
      <c r="F86" s="275" t="s">
        <v>682</v>
      </c>
      <c r="G86" s="64"/>
      <c r="H86" s="64"/>
      <c r="I86" s="64"/>
      <c r="J86" s="245"/>
      <c r="K86" s="64"/>
      <c r="L86" s="64">
        <v>50000</v>
      </c>
      <c r="M86" s="64">
        <v>25000</v>
      </c>
      <c r="N86" s="315"/>
      <c r="O86" s="64"/>
      <c r="P86" s="298">
        <f t="shared" si="4"/>
        <v>75000</v>
      </c>
    </row>
    <row r="87" spans="1:16" ht="28" x14ac:dyDescent="0.35">
      <c r="A87" s="22"/>
      <c r="B87" s="281" t="s">
        <v>695</v>
      </c>
      <c r="C87" s="275" t="s">
        <v>683</v>
      </c>
      <c r="D87" s="275"/>
      <c r="E87" s="275"/>
      <c r="F87" s="275" t="s">
        <v>684</v>
      </c>
      <c r="G87" s="64"/>
      <c r="H87" s="64"/>
      <c r="I87" s="64"/>
      <c r="J87" s="245"/>
      <c r="K87" s="64"/>
      <c r="L87" s="64">
        <v>50000</v>
      </c>
      <c r="M87" s="64"/>
      <c r="N87" s="315"/>
      <c r="O87" s="64"/>
      <c r="P87" s="298">
        <f t="shared" si="4"/>
        <v>50000</v>
      </c>
    </row>
    <row r="88" spans="1:16" ht="42" x14ac:dyDescent="0.35">
      <c r="A88" s="22"/>
      <c r="B88" s="281" t="s">
        <v>690</v>
      </c>
      <c r="C88" s="275" t="s">
        <v>693</v>
      </c>
      <c r="D88" s="275"/>
      <c r="E88" s="275"/>
      <c r="F88" s="275" t="s">
        <v>694</v>
      </c>
      <c r="G88" s="64"/>
      <c r="H88" s="64"/>
      <c r="I88" s="64"/>
      <c r="J88" s="245"/>
      <c r="K88" s="64"/>
      <c r="L88" s="285">
        <v>50000</v>
      </c>
      <c r="M88" s="285">
        <v>25000</v>
      </c>
      <c r="N88" s="315"/>
      <c r="O88" s="64"/>
      <c r="P88" s="298">
        <f t="shared" si="4"/>
        <v>75000</v>
      </c>
    </row>
    <row r="89" spans="1:16" ht="42" x14ac:dyDescent="0.35">
      <c r="A89" s="22"/>
      <c r="B89" s="281" t="s">
        <v>691</v>
      </c>
      <c r="C89" s="275" t="s">
        <v>693</v>
      </c>
      <c r="D89" s="275"/>
      <c r="E89" s="275"/>
      <c r="F89" s="275" t="s">
        <v>694</v>
      </c>
      <c r="G89" s="64"/>
      <c r="H89" s="64"/>
      <c r="I89" s="64"/>
      <c r="J89" s="245"/>
      <c r="K89" s="64"/>
      <c r="L89" s="285">
        <v>50000</v>
      </c>
      <c r="M89" s="285">
        <v>25000</v>
      </c>
      <c r="N89" s="315"/>
      <c r="O89" s="64"/>
      <c r="P89" s="298">
        <f t="shared" si="4"/>
        <v>75000</v>
      </c>
    </row>
    <row r="90" spans="1:16" ht="42" x14ac:dyDescent="0.35">
      <c r="A90" s="22"/>
      <c r="B90" s="281" t="s">
        <v>692</v>
      </c>
      <c r="C90" s="275" t="s">
        <v>693</v>
      </c>
      <c r="D90" s="275"/>
      <c r="E90" s="275"/>
      <c r="F90" s="275" t="s">
        <v>694</v>
      </c>
      <c r="G90" s="64"/>
      <c r="H90" s="64"/>
      <c r="I90" s="64"/>
      <c r="J90" s="245"/>
      <c r="K90" s="64"/>
      <c r="L90" s="285">
        <v>50000</v>
      </c>
      <c r="M90" s="285">
        <v>25000</v>
      </c>
      <c r="N90" s="315"/>
      <c r="O90" s="64"/>
      <c r="P90" s="298">
        <f t="shared" si="4"/>
        <v>75000</v>
      </c>
    </row>
    <row r="91" spans="1:16" x14ac:dyDescent="0.35">
      <c r="A91" s="22"/>
      <c r="B91" s="281" t="s">
        <v>635</v>
      </c>
      <c r="C91" s="275"/>
      <c r="D91" s="275"/>
      <c r="E91" s="275"/>
      <c r="F91" s="275" t="s">
        <v>673</v>
      </c>
      <c r="G91" s="64"/>
      <c r="H91" s="64"/>
      <c r="I91" s="64"/>
      <c r="J91" s="245"/>
      <c r="K91" s="64"/>
      <c r="L91" s="64">
        <v>50000</v>
      </c>
      <c r="M91" s="64">
        <v>50000</v>
      </c>
      <c r="N91" s="315"/>
      <c r="O91" s="64"/>
      <c r="P91" s="298">
        <f t="shared" si="4"/>
        <v>100000</v>
      </c>
    </row>
    <row r="92" spans="1:16" x14ac:dyDescent="0.35">
      <c r="A92" s="22"/>
      <c r="B92" s="317" t="s">
        <v>756</v>
      </c>
      <c r="C92" s="318"/>
      <c r="D92" s="318"/>
      <c r="E92" s="318"/>
      <c r="F92" s="318"/>
      <c r="G92" s="319"/>
      <c r="H92" s="319"/>
      <c r="I92" s="319"/>
      <c r="J92" s="319"/>
      <c r="K92" s="319"/>
      <c r="L92" s="319"/>
      <c r="M92" s="319"/>
      <c r="N92" s="315"/>
      <c r="O92" s="319"/>
      <c r="P92" s="298">
        <f t="shared" si="4"/>
        <v>0</v>
      </c>
    </row>
    <row r="93" spans="1:16" ht="20.25" customHeight="1" x14ac:dyDescent="0.35">
      <c r="A93" s="22">
        <v>31</v>
      </c>
      <c r="B93" s="281" t="s">
        <v>628</v>
      </c>
      <c r="C93" s="275" t="s">
        <v>637</v>
      </c>
      <c r="D93" s="275"/>
      <c r="E93" s="275"/>
      <c r="F93" s="275" t="s">
        <v>674</v>
      </c>
      <c r="G93" s="64"/>
      <c r="H93" s="64"/>
      <c r="I93" s="64"/>
      <c r="J93" s="245"/>
      <c r="K93" s="64"/>
      <c r="L93" s="64">
        <v>50000</v>
      </c>
      <c r="M93" s="64"/>
      <c r="N93" s="315"/>
      <c r="O93" s="64"/>
      <c r="P93" s="298">
        <f t="shared" si="4"/>
        <v>50000</v>
      </c>
    </row>
    <row r="94" spans="1:16" ht="24" customHeight="1" x14ac:dyDescent="0.35">
      <c r="A94" s="22">
        <v>32</v>
      </c>
      <c r="B94" s="281" t="s">
        <v>639</v>
      </c>
      <c r="C94" s="275" t="s">
        <v>637</v>
      </c>
      <c r="D94" s="275"/>
      <c r="E94" s="275"/>
      <c r="F94" s="275" t="s">
        <v>674</v>
      </c>
      <c r="G94" s="64"/>
      <c r="H94" s="64"/>
      <c r="I94" s="64"/>
      <c r="J94" s="245"/>
      <c r="K94" s="64"/>
      <c r="L94" s="64">
        <v>50000</v>
      </c>
      <c r="M94" s="64"/>
      <c r="N94" s="315"/>
      <c r="O94" s="64"/>
      <c r="P94" s="298">
        <f t="shared" si="4"/>
        <v>50000</v>
      </c>
    </row>
    <row r="95" spans="1:16" ht="25.5" customHeight="1" x14ac:dyDescent="0.35">
      <c r="A95" s="22">
        <v>33</v>
      </c>
      <c r="B95" s="281" t="s">
        <v>637</v>
      </c>
      <c r="C95" s="275" t="s">
        <v>637</v>
      </c>
      <c r="D95" s="275"/>
      <c r="E95" s="275"/>
      <c r="F95" s="275" t="s">
        <v>674</v>
      </c>
      <c r="G95" s="64"/>
      <c r="H95" s="64"/>
      <c r="I95" s="64"/>
      <c r="J95" s="245"/>
      <c r="K95" s="64"/>
      <c r="L95" s="64">
        <v>50000</v>
      </c>
      <c r="M95" s="64"/>
      <c r="N95" s="315"/>
      <c r="O95" s="64"/>
      <c r="P95" s="298">
        <f t="shared" si="4"/>
        <v>50000</v>
      </c>
    </row>
    <row r="96" spans="1:16" ht="23.25" customHeight="1" x14ac:dyDescent="0.35">
      <c r="A96" s="22">
        <v>34</v>
      </c>
      <c r="B96" s="281" t="s">
        <v>638</v>
      </c>
      <c r="C96" s="275" t="s">
        <v>637</v>
      </c>
      <c r="D96" s="275"/>
      <c r="E96" s="275"/>
      <c r="F96" s="275" t="s">
        <v>674</v>
      </c>
      <c r="G96" s="64"/>
      <c r="H96" s="64"/>
      <c r="I96" s="64"/>
      <c r="J96" s="245"/>
      <c r="K96" s="64"/>
      <c r="L96" s="64">
        <v>50000</v>
      </c>
      <c r="M96" s="64">
        <v>0</v>
      </c>
      <c r="N96" s="315"/>
      <c r="O96" s="64"/>
      <c r="P96" s="298">
        <f t="shared" si="4"/>
        <v>50000</v>
      </c>
    </row>
    <row r="97" spans="1:16" ht="23.25" customHeight="1" x14ac:dyDescent="0.35">
      <c r="A97" s="22"/>
      <c r="B97" s="281" t="s">
        <v>739</v>
      </c>
      <c r="C97" s="275" t="s">
        <v>628</v>
      </c>
      <c r="D97" s="275"/>
      <c r="E97" s="275"/>
      <c r="F97" s="275"/>
      <c r="G97" s="64"/>
      <c r="H97" s="64"/>
      <c r="I97" s="64"/>
      <c r="J97" s="245"/>
      <c r="K97" s="64"/>
      <c r="L97" s="64"/>
      <c r="M97" s="64"/>
      <c r="N97" s="315">
        <v>50000</v>
      </c>
      <c r="O97" s="64"/>
      <c r="P97" s="298">
        <f t="shared" si="4"/>
        <v>50000</v>
      </c>
    </row>
    <row r="98" spans="1:16" ht="23.25" customHeight="1" x14ac:dyDescent="0.35">
      <c r="A98" s="22"/>
      <c r="B98" s="281" t="s">
        <v>740</v>
      </c>
      <c r="C98" s="275" t="s">
        <v>628</v>
      </c>
      <c r="D98" s="275"/>
      <c r="E98" s="275"/>
      <c r="F98" s="275"/>
      <c r="G98" s="64"/>
      <c r="H98" s="64"/>
      <c r="I98" s="64"/>
      <c r="J98" s="245"/>
      <c r="K98" s="64"/>
      <c r="L98" s="64"/>
      <c r="M98" s="64"/>
      <c r="N98" s="315">
        <v>50000</v>
      </c>
      <c r="O98" s="64"/>
      <c r="P98" s="298">
        <f t="shared" si="4"/>
        <v>50000</v>
      </c>
    </row>
    <row r="99" spans="1:16" ht="23.25" customHeight="1" x14ac:dyDescent="0.35">
      <c r="A99" s="22"/>
      <c r="B99" s="281" t="s">
        <v>741</v>
      </c>
      <c r="C99" s="275" t="s">
        <v>628</v>
      </c>
      <c r="D99" s="275"/>
      <c r="E99" s="275"/>
      <c r="F99" s="275"/>
      <c r="G99" s="64"/>
      <c r="H99" s="64"/>
      <c r="I99" s="64"/>
      <c r="J99" s="245"/>
      <c r="K99" s="64"/>
      <c r="L99" s="64"/>
      <c r="M99" s="64"/>
      <c r="N99" s="315">
        <v>50000</v>
      </c>
      <c r="O99" s="64"/>
      <c r="P99" s="298">
        <f t="shared" si="4"/>
        <v>50000</v>
      </c>
    </row>
    <row r="100" spans="1:16" ht="23.25" customHeight="1" x14ac:dyDescent="0.35">
      <c r="A100" s="22"/>
      <c r="B100" s="281" t="s">
        <v>742</v>
      </c>
      <c r="C100" s="275" t="s">
        <v>628</v>
      </c>
      <c r="D100" s="275"/>
      <c r="E100" s="275"/>
      <c r="F100" s="275"/>
      <c r="G100" s="64"/>
      <c r="H100" s="64"/>
      <c r="I100" s="64"/>
      <c r="J100" s="245"/>
      <c r="K100" s="64"/>
      <c r="L100" s="64"/>
      <c r="M100" s="64"/>
      <c r="N100" s="315">
        <v>50000</v>
      </c>
      <c r="O100" s="64"/>
      <c r="P100" s="298">
        <f t="shared" si="4"/>
        <v>50000</v>
      </c>
    </row>
    <row r="101" spans="1:16" ht="23.25" customHeight="1" x14ac:dyDescent="0.35">
      <c r="A101" s="22"/>
      <c r="B101" s="281" t="s">
        <v>743</v>
      </c>
      <c r="C101" s="275" t="s">
        <v>628</v>
      </c>
      <c r="D101" s="275"/>
      <c r="E101" s="275"/>
      <c r="F101" s="275"/>
      <c r="G101" s="64"/>
      <c r="H101" s="64"/>
      <c r="I101" s="64"/>
      <c r="J101" s="245"/>
      <c r="K101" s="64"/>
      <c r="L101" s="64"/>
      <c r="M101" s="64"/>
      <c r="N101" s="315">
        <v>50000</v>
      </c>
      <c r="O101" s="64"/>
      <c r="P101" s="298">
        <f t="shared" si="4"/>
        <v>50000</v>
      </c>
    </row>
    <row r="102" spans="1:16" ht="23.25" customHeight="1" x14ac:dyDescent="0.35">
      <c r="A102" s="22"/>
      <c r="B102" s="281" t="s">
        <v>744</v>
      </c>
      <c r="C102" s="275" t="s">
        <v>628</v>
      </c>
      <c r="D102" s="275"/>
      <c r="E102" s="275"/>
      <c r="F102" s="275"/>
      <c r="G102" s="64"/>
      <c r="H102" s="64"/>
      <c r="I102" s="64"/>
      <c r="J102" s="245"/>
      <c r="K102" s="64"/>
      <c r="L102" s="64"/>
      <c r="M102" s="64"/>
      <c r="N102" s="315">
        <v>50000</v>
      </c>
      <c r="O102" s="64"/>
      <c r="P102" s="298">
        <f t="shared" si="4"/>
        <v>50000</v>
      </c>
    </row>
    <row r="103" spans="1:16" ht="23.25" customHeight="1" x14ac:dyDescent="0.35">
      <c r="A103" s="22"/>
      <c r="B103" s="281" t="s">
        <v>745</v>
      </c>
      <c r="C103" s="275" t="s">
        <v>628</v>
      </c>
      <c r="D103" s="275"/>
      <c r="E103" s="275"/>
      <c r="F103" s="275"/>
      <c r="G103" s="64"/>
      <c r="H103" s="64"/>
      <c r="I103" s="64"/>
      <c r="J103" s="245"/>
      <c r="K103" s="64"/>
      <c r="L103" s="64"/>
      <c r="M103" s="64"/>
      <c r="N103" s="315">
        <v>50000</v>
      </c>
      <c r="O103" s="64"/>
      <c r="P103" s="298">
        <f t="shared" si="4"/>
        <v>50000</v>
      </c>
    </row>
    <row r="104" spans="1:16" ht="23.25" customHeight="1" x14ac:dyDescent="0.35">
      <c r="A104" s="22"/>
      <c r="B104" s="281" t="s">
        <v>746</v>
      </c>
      <c r="C104" s="275" t="s">
        <v>628</v>
      </c>
      <c r="D104" s="275"/>
      <c r="E104" s="275"/>
      <c r="F104" s="275"/>
      <c r="G104" s="64"/>
      <c r="H104" s="64"/>
      <c r="I104" s="64"/>
      <c r="J104" s="245"/>
      <c r="K104" s="64"/>
      <c r="L104" s="64"/>
      <c r="M104" s="64"/>
      <c r="N104" s="315">
        <v>50000</v>
      </c>
      <c r="O104" s="64"/>
      <c r="P104" s="298">
        <f t="shared" si="4"/>
        <v>50000</v>
      </c>
    </row>
    <row r="105" spans="1:16" ht="35.25" customHeight="1" x14ac:dyDescent="0.35">
      <c r="A105" s="22"/>
      <c r="B105" s="281" t="s">
        <v>747</v>
      </c>
      <c r="C105" s="275" t="s">
        <v>628</v>
      </c>
      <c r="D105" s="275"/>
      <c r="E105" s="275"/>
      <c r="F105" s="275"/>
      <c r="G105" s="64"/>
      <c r="H105" s="64"/>
      <c r="I105" s="64"/>
      <c r="J105" s="245"/>
      <c r="K105" s="64"/>
      <c r="L105" s="64"/>
      <c r="M105" s="64"/>
      <c r="N105" s="315">
        <v>50000</v>
      </c>
      <c r="O105" s="64"/>
      <c r="P105" s="298">
        <f t="shared" si="4"/>
        <v>50000</v>
      </c>
    </row>
    <row r="106" spans="1:16" ht="29.25" customHeight="1" x14ac:dyDescent="0.35">
      <c r="A106" s="22"/>
      <c r="B106" s="281" t="s">
        <v>748</v>
      </c>
      <c r="C106" s="275" t="s">
        <v>628</v>
      </c>
      <c r="D106" s="275"/>
      <c r="E106" s="275"/>
      <c r="F106" s="275"/>
      <c r="G106" s="64"/>
      <c r="H106" s="64"/>
      <c r="I106" s="64"/>
      <c r="J106" s="245"/>
      <c r="K106" s="64"/>
      <c r="L106" s="64"/>
      <c r="M106" s="64"/>
      <c r="N106" s="315">
        <v>50000</v>
      </c>
      <c r="O106" s="64"/>
      <c r="P106" s="298">
        <f t="shared" si="4"/>
        <v>50000</v>
      </c>
    </row>
    <row r="107" spans="1:16" ht="23.25" customHeight="1" x14ac:dyDescent="0.35">
      <c r="A107" s="22"/>
      <c r="B107" s="281" t="s">
        <v>749</v>
      </c>
      <c r="C107" s="275" t="s">
        <v>628</v>
      </c>
      <c r="D107" s="275"/>
      <c r="E107" s="275"/>
      <c r="F107" s="275"/>
      <c r="G107" s="64"/>
      <c r="H107" s="64"/>
      <c r="I107" s="64"/>
      <c r="J107" s="245"/>
      <c r="K107" s="64"/>
      <c r="L107" s="64"/>
      <c r="M107" s="64"/>
      <c r="N107" s="315">
        <v>50000</v>
      </c>
      <c r="O107" s="64"/>
      <c r="P107" s="298">
        <f t="shared" si="4"/>
        <v>50000</v>
      </c>
    </row>
    <row r="108" spans="1:16" ht="23.25" customHeight="1" x14ac:dyDescent="0.35">
      <c r="A108" s="22"/>
      <c r="B108" s="281" t="s">
        <v>750</v>
      </c>
      <c r="C108" s="275" t="s">
        <v>628</v>
      </c>
      <c r="D108" s="275"/>
      <c r="E108" s="275"/>
      <c r="F108" s="275"/>
      <c r="G108" s="64"/>
      <c r="H108" s="64"/>
      <c r="I108" s="64"/>
      <c r="J108" s="245"/>
      <c r="K108" s="64"/>
      <c r="L108" s="64"/>
      <c r="M108" s="64"/>
      <c r="N108" s="315">
        <v>50000</v>
      </c>
      <c r="O108" s="64"/>
      <c r="P108" s="298">
        <f t="shared" si="4"/>
        <v>50000</v>
      </c>
    </row>
    <row r="109" spans="1:16" ht="23.25" customHeight="1" x14ac:dyDescent="0.35">
      <c r="A109" s="22"/>
      <c r="B109" s="281"/>
      <c r="C109" s="275"/>
      <c r="D109" s="275"/>
      <c r="E109" s="275"/>
      <c r="F109" s="275"/>
      <c r="G109" s="64"/>
      <c r="H109" s="64"/>
      <c r="I109" s="64"/>
      <c r="J109" s="245"/>
      <c r="K109" s="64"/>
      <c r="L109" s="64"/>
      <c r="M109" s="64"/>
      <c r="N109" s="315"/>
      <c r="O109" s="64"/>
      <c r="P109" s="298">
        <f t="shared" si="4"/>
        <v>0</v>
      </c>
    </row>
    <row r="110" spans="1:16" ht="23.25" customHeight="1" x14ac:dyDescent="0.35">
      <c r="A110" s="22"/>
      <c r="B110" s="317" t="s">
        <v>757</v>
      </c>
      <c r="C110" s="318"/>
      <c r="D110" s="318"/>
      <c r="E110" s="318"/>
      <c r="F110" s="318"/>
      <c r="G110" s="319"/>
      <c r="H110" s="319"/>
      <c r="I110" s="319"/>
      <c r="J110" s="319"/>
      <c r="K110" s="319"/>
      <c r="L110" s="319"/>
      <c r="M110" s="319"/>
      <c r="N110" s="315"/>
      <c r="O110" s="319"/>
      <c r="P110" s="320">
        <f t="shared" si="4"/>
        <v>0</v>
      </c>
    </row>
    <row r="111" spans="1:16" ht="42" x14ac:dyDescent="0.35">
      <c r="A111" s="22">
        <v>1</v>
      </c>
      <c r="B111" s="375" t="s">
        <v>698</v>
      </c>
      <c r="C111" s="275"/>
      <c r="D111" s="275"/>
      <c r="E111" s="275"/>
      <c r="F111" s="275" t="s">
        <v>697</v>
      </c>
      <c r="G111" s="64"/>
      <c r="H111" s="64"/>
      <c r="I111" s="64"/>
      <c r="J111" s="245"/>
      <c r="K111" s="64"/>
      <c r="L111" s="64">
        <v>50000</v>
      </c>
      <c r="M111" s="64">
        <v>25000</v>
      </c>
      <c r="N111" s="315"/>
      <c r="O111" s="64"/>
      <c r="P111" s="298">
        <f t="shared" si="4"/>
        <v>75000</v>
      </c>
    </row>
    <row r="112" spans="1:16" ht="28" x14ac:dyDescent="0.35">
      <c r="A112" s="22">
        <v>2</v>
      </c>
      <c r="B112" s="281" t="s">
        <v>718</v>
      </c>
      <c r="C112" s="275"/>
      <c r="D112" s="275"/>
      <c r="E112" s="275"/>
      <c r="F112" s="275" t="s">
        <v>697</v>
      </c>
      <c r="G112" s="64"/>
      <c r="H112" s="64"/>
      <c r="I112" s="64"/>
      <c r="J112" s="245"/>
      <c r="K112" s="64"/>
      <c r="L112" s="64">
        <v>50000</v>
      </c>
      <c r="M112" s="64">
        <v>25000</v>
      </c>
      <c r="N112" s="315"/>
      <c r="O112" s="64"/>
      <c r="P112" s="298">
        <f t="shared" si="4"/>
        <v>75000</v>
      </c>
    </row>
    <row r="113" spans="1:18" ht="42" x14ac:dyDescent="0.35">
      <c r="A113" s="22">
        <v>3</v>
      </c>
      <c r="B113" s="317" t="s">
        <v>696</v>
      </c>
      <c r="C113" s="275"/>
      <c r="D113" s="275"/>
      <c r="E113" s="275"/>
      <c r="F113" s="275" t="s">
        <v>697</v>
      </c>
      <c r="G113" s="64"/>
      <c r="H113" s="64"/>
      <c r="I113" s="64"/>
      <c r="J113" s="245"/>
      <c r="K113" s="64"/>
      <c r="L113" s="64">
        <v>40000</v>
      </c>
      <c r="M113" s="64"/>
      <c r="N113" s="315"/>
      <c r="O113" s="64"/>
      <c r="P113" s="298">
        <f t="shared" si="4"/>
        <v>40000</v>
      </c>
    </row>
    <row r="114" spans="1:18" ht="28" x14ac:dyDescent="0.35">
      <c r="A114" s="22">
        <v>4</v>
      </c>
      <c r="B114" s="281" t="s">
        <v>636</v>
      </c>
      <c r="C114" s="275" t="s">
        <v>648</v>
      </c>
      <c r="D114" s="275"/>
      <c r="E114" s="275"/>
      <c r="F114" s="275" t="s">
        <v>649</v>
      </c>
      <c r="G114" s="64"/>
      <c r="H114" s="64"/>
      <c r="I114" s="64"/>
      <c r="J114" s="245"/>
      <c r="K114" s="64"/>
      <c r="L114" s="64">
        <v>50000</v>
      </c>
      <c r="M114" s="64">
        <v>25000</v>
      </c>
      <c r="N114" s="315"/>
      <c r="O114" s="64"/>
      <c r="P114" s="298">
        <f t="shared" ref="P114:P122" si="5">G114+H114+I114+J114+K114+L114+M114+N114+O114</f>
        <v>75000</v>
      </c>
    </row>
    <row r="115" spans="1:18" ht="28" x14ac:dyDescent="0.35">
      <c r="A115" s="299">
        <v>5</v>
      </c>
      <c r="B115" s="313" t="s">
        <v>759</v>
      </c>
      <c r="C115" s="314"/>
      <c r="D115" s="314"/>
      <c r="E115" s="314"/>
      <c r="F115" s="314"/>
      <c r="G115" s="315"/>
      <c r="H115" s="315"/>
      <c r="I115" s="315"/>
      <c r="J115" s="315"/>
      <c r="K115" s="315"/>
      <c r="L115" s="315"/>
      <c r="M115" s="315"/>
      <c r="N115" s="315"/>
      <c r="O115" s="315">
        <v>150000</v>
      </c>
      <c r="P115" s="316">
        <f t="shared" si="5"/>
        <v>150000</v>
      </c>
    </row>
    <row r="116" spans="1:18" ht="42" x14ac:dyDescent="0.35">
      <c r="A116" s="22">
        <v>6</v>
      </c>
      <c r="B116" s="281" t="s">
        <v>751</v>
      </c>
      <c r="C116" s="275"/>
      <c r="D116" s="275"/>
      <c r="E116" s="275"/>
      <c r="F116" s="275"/>
      <c r="G116" s="64"/>
      <c r="H116" s="64"/>
      <c r="I116" s="64"/>
      <c r="J116" s="245"/>
      <c r="K116" s="64"/>
      <c r="L116" s="64"/>
      <c r="M116" s="64"/>
      <c r="N116" s="315"/>
      <c r="O116" s="64">
        <v>25000</v>
      </c>
      <c r="P116" s="298">
        <f t="shared" si="5"/>
        <v>25000</v>
      </c>
    </row>
    <row r="117" spans="1:18" ht="24" customHeight="1" x14ac:dyDescent="0.35">
      <c r="A117" s="22">
        <v>7</v>
      </c>
      <c r="B117" s="281" t="s">
        <v>752</v>
      </c>
      <c r="C117" s="275"/>
      <c r="D117" s="275"/>
      <c r="E117" s="275"/>
      <c r="F117" s="275"/>
      <c r="G117" s="64"/>
      <c r="H117" s="64"/>
      <c r="I117" s="64"/>
      <c r="J117" s="245"/>
      <c r="K117" s="64"/>
      <c r="L117" s="64"/>
      <c r="M117" s="64"/>
      <c r="N117" s="315"/>
      <c r="O117" s="64">
        <v>75000</v>
      </c>
      <c r="P117" s="298">
        <f t="shared" si="5"/>
        <v>75000</v>
      </c>
    </row>
    <row r="118" spans="1:18" ht="28" x14ac:dyDescent="0.35">
      <c r="A118" s="22">
        <v>8</v>
      </c>
      <c r="B118" s="376" t="s">
        <v>753</v>
      </c>
      <c r="C118" s="275"/>
      <c r="D118" s="275"/>
      <c r="E118" s="275"/>
      <c r="F118" s="275"/>
      <c r="G118" s="64"/>
      <c r="H118" s="64"/>
      <c r="I118" s="64"/>
      <c r="J118" s="245"/>
      <c r="K118" s="64"/>
      <c r="L118" s="64"/>
      <c r="M118" s="64"/>
      <c r="N118" s="315"/>
      <c r="O118" s="64">
        <v>75000</v>
      </c>
      <c r="P118" s="298">
        <f t="shared" si="5"/>
        <v>75000</v>
      </c>
    </row>
    <row r="119" spans="1:18" ht="28" x14ac:dyDescent="0.35">
      <c r="A119" s="22">
        <v>9</v>
      </c>
      <c r="B119" s="317" t="s">
        <v>902</v>
      </c>
      <c r="C119" s="275"/>
      <c r="D119" s="275"/>
      <c r="E119" s="275"/>
      <c r="F119" s="275"/>
      <c r="G119" s="64"/>
      <c r="H119" s="64"/>
      <c r="I119" s="64"/>
      <c r="J119" s="245"/>
      <c r="K119" s="64"/>
      <c r="L119" s="64"/>
      <c r="M119" s="64"/>
      <c r="N119" s="315"/>
      <c r="O119" s="64">
        <v>75000</v>
      </c>
      <c r="P119" s="298">
        <f t="shared" si="5"/>
        <v>75000</v>
      </c>
    </row>
    <row r="120" spans="1:18" ht="24" customHeight="1" x14ac:dyDescent="0.35">
      <c r="A120" s="22">
        <v>10</v>
      </c>
      <c r="B120" s="317" t="s">
        <v>754</v>
      </c>
      <c r="C120" s="275"/>
      <c r="D120" s="275"/>
      <c r="E120" s="275"/>
      <c r="F120" s="275"/>
      <c r="G120" s="64"/>
      <c r="H120" s="64"/>
      <c r="I120" s="64"/>
      <c r="J120" s="245"/>
      <c r="K120" s="64"/>
      <c r="L120" s="64"/>
      <c r="M120" s="64"/>
      <c r="N120" s="315"/>
      <c r="O120" s="64">
        <v>75000</v>
      </c>
      <c r="P120" s="298">
        <f t="shared" si="5"/>
        <v>75000</v>
      </c>
    </row>
    <row r="121" spans="1:18" x14ac:dyDescent="0.35">
      <c r="A121" s="22"/>
      <c r="B121" s="281"/>
      <c r="C121" s="275"/>
      <c r="D121" s="275"/>
      <c r="E121" s="275"/>
      <c r="F121" s="275"/>
      <c r="G121" s="64"/>
      <c r="H121" s="64"/>
      <c r="I121" s="64"/>
      <c r="J121" s="245"/>
      <c r="K121" s="64"/>
      <c r="L121" s="64"/>
      <c r="M121" s="64"/>
      <c r="N121" s="315"/>
      <c r="O121" s="64"/>
      <c r="P121" s="298">
        <f t="shared" si="5"/>
        <v>0</v>
      </c>
    </row>
    <row r="122" spans="1:18" x14ac:dyDescent="0.35">
      <c r="A122" s="22"/>
      <c r="B122" s="281"/>
      <c r="C122" s="275"/>
      <c r="D122" s="275"/>
      <c r="E122" s="275"/>
      <c r="F122" s="275"/>
      <c r="G122" s="64"/>
      <c r="H122" s="64"/>
      <c r="I122" s="64"/>
      <c r="J122" s="245"/>
      <c r="K122" s="64"/>
      <c r="L122" s="64"/>
      <c r="M122" s="64"/>
      <c r="N122" s="315"/>
      <c r="O122" s="64"/>
      <c r="P122" s="298">
        <f t="shared" si="5"/>
        <v>0</v>
      </c>
    </row>
    <row r="123" spans="1:18" x14ac:dyDescent="0.35">
      <c r="A123" s="22"/>
      <c r="B123" s="127" t="s">
        <v>591</v>
      </c>
      <c r="C123" s="127"/>
      <c r="D123" s="127"/>
      <c r="E123" s="127"/>
      <c r="F123" s="127"/>
      <c r="G123" s="128">
        <f>SUM(G43:G122)</f>
        <v>0</v>
      </c>
      <c r="H123" s="128">
        <f t="shared" ref="H123:P123" si="6">SUM(H43:H122)</f>
        <v>0</v>
      </c>
      <c r="I123" s="128">
        <f t="shared" si="6"/>
        <v>0</v>
      </c>
      <c r="J123" s="128">
        <f t="shared" si="6"/>
        <v>0</v>
      </c>
      <c r="K123" s="128">
        <f t="shared" si="6"/>
        <v>0</v>
      </c>
      <c r="L123" s="128">
        <f t="shared" si="6"/>
        <v>2140000</v>
      </c>
      <c r="M123" s="128">
        <f t="shared" si="6"/>
        <v>1052500</v>
      </c>
      <c r="N123" s="328">
        <f t="shared" si="6"/>
        <v>750000</v>
      </c>
      <c r="O123" s="128">
        <f t="shared" si="6"/>
        <v>1150000</v>
      </c>
      <c r="P123" s="128">
        <f t="shared" si="6"/>
        <v>5092500</v>
      </c>
      <c r="Q123" s="128">
        <f>SUM(Q43:Q114)</f>
        <v>0</v>
      </c>
    </row>
    <row r="124" spans="1:18" x14ac:dyDescent="0.35">
      <c r="A124" s="290"/>
      <c r="B124" s="291"/>
      <c r="C124" s="291"/>
      <c r="D124" s="291"/>
      <c r="E124" s="291"/>
      <c r="F124" s="291"/>
      <c r="G124" s="292"/>
      <c r="H124" s="292"/>
      <c r="I124" s="292"/>
      <c r="J124" s="292"/>
      <c r="K124" s="308"/>
      <c r="L124" s="292"/>
      <c r="M124" s="292"/>
      <c r="N124" s="330"/>
      <c r="O124" s="292"/>
      <c r="P124" s="292"/>
      <c r="Q124" s="292"/>
      <c r="R124" s="292"/>
    </row>
    <row r="125" spans="1:18" ht="18.5" x14ac:dyDescent="0.45">
      <c r="A125" s="294"/>
      <c r="B125" s="295" t="s">
        <v>719</v>
      </c>
      <c r="C125" s="295"/>
      <c r="D125" s="295"/>
      <c r="E125" s="295"/>
      <c r="F125" s="295"/>
      <c r="G125" s="296"/>
      <c r="H125" s="296"/>
      <c r="I125" s="296"/>
      <c r="J125" s="296"/>
      <c r="K125" s="309"/>
      <c r="L125" s="296"/>
      <c r="M125" s="296"/>
      <c r="N125" s="331"/>
      <c r="O125" s="296"/>
      <c r="P125" s="296"/>
      <c r="Q125" s="296"/>
      <c r="R125" s="297">
        <f>P123+P37</f>
        <v>7982500</v>
      </c>
    </row>
    <row r="126" spans="1:18" x14ac:dyDescent="0.35">
      <c r="B126" s="113"/>
      <c r="F126"/>
      <c r="G126"/>
      <c r="P126" s="65"/>
      <c r="Q126" s="65"/>
      <c r="R126" s="65"/>
    </row>
    <row r="127" spans="1:18" x14ac:dyDescent="0.35">
      <c r="B127" s="113"/>
      <c r="C127" s="47" t="s">
        <v>600</v>
      </c>
      <c r="D127" s="47"/>
      <c r="E127" s="47"/>
      <c r="F127" s="47"/>
      <c r="G127" s="47"/>
      <c r="H127" s="48"/>
      <c r="P127" s="65">
        <f>O123+L37</f>
        <v>1650000</v>
      </c>
      <c r="Q127" s="65"/>
      <c r="R127" s="65">
        <v>11920000</v>
      </c>
    </row>
    <row r="128" spans="1:18" x14ac:dyDescent="0.35">
      <c r="B128" s="113"/>
      <c r="C128" s="47" t="s">
        <v>602</v>
      </c>
      <c r="D128" s="47"/>
      <c r="E128" s="47"/>
      <c r="F128" s="47"/>
      <c r="G128" s="47"/>
      <c r="H128" s="48"/>
      <c r="P128" s="65"/>
      <c r="Q128" s="65"/>
      <c r="R128" s="65"/>
    </row>
    <row r="129" spans="2:19" x14ac:dyDescent="0.35">
      <c r="B129" s="113"/>
      <c r="C129" s="47" t="s">
        <v>601</v>
      </c>
      <c r="D129" s="47"/>
      <c r="E129" s="47"/>
      <c r="F129" s="47"/>
      <c r="G129" s="47"/>
      <c r="H129" s="48"/>
      <c r="P129" s="65"/>
      <c r="Q129" s="65"/>
      <c r="R129" s="65">
        <v>3250000</v>
      </c>
      <c r="S129" t="s">
        <v>678</v>
      </c>
    </row>
    <row r="130" spans="2:19" x14ac:dyDescent="0.35">
      <c r="B130" s="113"/>
      <c r="F130"/>
      <c r="G130"/>
      <c r="P130" s="65"/>
      <c r="Q130" s="65"/>
      <c r="R130" s="65">
        <v>3875000</v>
      </c>
      <c r="S130" t="s">
        <v>677</v>
      </c>
    </row>
    <row r="131" spans="2:19" x14ac:dyDescent="0.35">
      <c r="R131" s="65">
        <v>800000</v>
      </c>
      <c r="S131" t="s">
        <v>761</v>
      </c>
    </row>
    <row r="132" spans="2:19" x14ac:dyDescent="0.35">
      <c r="R132">
        <v>2275000</v>
      </c>
      <c r="S132" t="s">
        <v>649</v>
      </c>
    </row>
    <row r="133" spans="2:19" x14ac:dyDescent="0.35">
      <c r="R133" s="61">
        <f>R127-R129-R130-R131-R132</f>
        <v>1720000</v>
      </c>
    </row>
  </sheetData>
  <mergeCells count="2">
    <mergeCell ref="A2:P2"/>
    <mergeCell ref="A40:S40"/>
  </mergeCells>
  <pageMargins left="0.7" right="0.7" top="0.75" bottom="0.75" header="0.3" footer="0.3"/>
  <pageSetup scale="41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66"/>
  <sheetViews>
    <sheetView topLeftCell="A16" workbookViewId="0">
      <selection activeCell="E28" sqref="E28"/>
    </sheetView>
  </sheetViews>
  <sheetFormatPr defaultRowHeight="14.5" x14ac:dyDescent="0.35"/>
  <cols>
    <col min="1" max="1" width="5.36328125" customWidth="1"/>
    <col min="2" max="2" width="22.36328125" customWidth="1"/>
    <col min="3" max="4" width="13.08984375" customWidth="1"/>
    <col min="5" max="5" width="17.90625" customWidth="1"/>
    <col min="6" max="6" width="13.36328125" style="65" hidden="1" customWidth="1"/>
    <col min="7" max="7" width="12.36328125" style="65" hidden="1" customWidth="1"/>
    <col min="8" max="8" width="10.90625" style="65" hidden="1" customWidth="1"/>
    <col min="9" max="9" width="8.90625" style="65" hidden="1" customWidth="1"/>
    <col min="10" max="10" width="9.6328125" style="65" hidden="1" customWidth="1"/>
    <col min="11" max="11" width="9.90625" style="307" hidden="1" customWidth="1"/>
    <col min="12" max="12" width="12.08984375" style="307" customWidth="1"/>
    <col min="13" max="14" width="12.36328125" style="65" customWidth="1"/>
    <col min="15" max="16" width="12.36328125" style="329" customWidth="1"/>
    <col min="17" max="19" width="14.54296875" style="329" customWidth="1"/>
    <col min="20" max="20" width="13.453125" style="65" customWidth="1"/>
    <col min="21" max="21" width="14.36328125" customWidth="1"/>
    <col min="22" max="22" width="13.453125" customWidth="1"/>
    <col min="23" max="23" width="16.90625" customWidth="1"/>
    <col min="24" max="24" width="18.08984375" customWidth="1"/>
    <col min="25" max="25" width="11.54296875" customWidth="1"/>
    <col min="26" max="26" width="12.54296875" customWidth="1"/>
    <col min="27" max="27" width="13.08984375" customWidth="1"/>
    <col min="28" max="28" width="12" customWidth="1"/>
    <col min="29" max="29" width="11.36328125" customWidth="1"/>
  </cols>
  <sheetData>
    <row r="2" spans="1:29" ht="18.5" x14ac:dyDescent="0.45">
      <c r="A2" s="692" t="s">
        <v>714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310"/>
      <c r="X2" s="695" t="s">
        <v>866</v>
      </c>
      <c r="Y2" s="695"/>
      <c r="Z2" s="695"/>
      <c r="AA2" s="695"/>
      <c r="AB2" s="695"/>
      <c r="AC2" s="695"/>
    </row>
    <row r="3" spans="1:29" ht="52.5" customHeight="1" x14ac:dyDescent="0.35">
      <c r="A3" s="127" t="s">
        <v>598</v>
      </c>
      <c r="B3" s="124" t="s">
        <v>1146</v>
      </c>
      <c r="C3" s="124" t="s">
        <v>763</v>
      </c>
      <c r="D3" s="124" t="s">
        <v>831</v>
      </c>
      <c r="E3" s="124" t="s">
        <v>910</v>
      </c>
      <c r="F3" s="339" t="s">
        <v>586</v>
      </c>
      <c r="G3" s="341" t="s">
        <v>587</v>
      </c>
      <c r="H3" s="341" t="s">
        <v>588</v>
      </c>
      <c r="I3" s="341" t="s">
        <v>589</v>
      </c>
      <c r="J3" s="341" t="s">
        <v>590</v>
      </c>
      <c r="K3" s="341" t="s">
        <v>603</v>
      </c>
      <c r="L3" s="339" t="s">
        <v>715</v>
      </c>
      <c r="M3" s="341" t="s">
        <v>605</v>
      </c>
      <c r="N3" s="339" t="s">
        <v>832</v>
      </c>
      <c r="O3" s="341" t="s">
        <v>723</v>
      </c>
      <c r="P3" s="339" t="s">
        <v>1191</v>
      </c>
      <c r="Q3" s="341" t="s">
        <v>1192</v>
      </c>
      <c r="R3" s="339" t="s">
        <v>1198</v>
      </c>
      <c r="S3" s="341" t="s">
        <v>1199</v>
      </c>
      <c r="T3" s="339" t="s">
        <v>724</v>
      </c>
      <c r="U3" s="340" t="s">
        <v>725</v>
      </c>
      <c r="V3" s="343" t="s">
        <v>830</v>
      </c>
      <c r="X3" s="366" t="s">
        <v>862</v>
      </c>
      <c r="Y3" s="367" t="s">
        <v>863</v>
      </c>
      <c r="Z3" s="368" t="str">
        <f>M3</f>
        <v>Annual Subscription 2018</v>
      </c>
      <c r="AA3" s="368" t="str">
        <f>O3</f>
        <v>Annual Subscription 2019</v>
      </c>
      <c r="AB3" s="369" t="str">
        <f>L3</f>
        <v>Membership fees 2018</v>
      </c>
      <c r="AC3" s="369" t="str">
        <f>N3</f>
        <v>Membership Fees 2019</v>
      </c>
    </row>
    <row r="4" spans="1:29" ht="48.75" customHeight="1" x14ac:dyDescent="0.35">
      <c r="A4" s="493">
        <v>1</v>
      </c>
      <c r="B4" s="483" t="s">
        <v>1149</v>
      </c>
      <c r="C4" s="272" t="s">
        <v>1145</v>
      </c>
      <c r="D4" s="272" t="s">
        <v>709</v>
      </c>
      <c r="E4" s="272">
        <v>2013</v>
      </c>
      <c r="F4" s="126"/>
      <c r="G4" s="126"/>
      <c r="H4" s="126"/>
      <c r="I4" s="126"/>
      <c r="J4" s="126"/>
      <c r="K4" s="305"/>
      <c r="L4" s="305"/>
      <c r="M4" s="126"/>
      <c r="N4" s="126"/>
      <c r="O4" s="305"/>
      <c r="P4" s="305"/>
      <c r="Q4" s="305"/>
      <c r="R4" s="305"/>
      <c r="S4" s="305"/>
      <c r="T4" s="126">
        <f>F4+L4+N4+P4+R4</f>
        <v>0</v>
      </c>
      <c r="U4" s="129">
        <f>G4+H4+I4+J4+K4+M4+O4+Q4+S4</f>
        <v>0</v>
      </c>
      <c r="V4" s="129">
        <f>T4+U4</f>
        <v>0</v>
      </c>
      <c r="X4" s="361"/>
      <c r="Y4" s="362"/>
      <c r="Z4" s="344"/>
      <c r="AA4" s="344"/>
      <c r="AB4" s="346"/>
      <c r="AC4" s="346"/>
    </row>
    <row r="5" spans="1:29" ht="35.25" customHeight="1" x14ac:dyDescent="0.35">
      <c r="A5" s="493">
        <v>2</v>
      </c>
      <c r="B5" s="481" t="s">
        <v>1150</v>
      </c>
      <c r="C5" s="272" t="s">
        <v>1145</v>
      </c>
      <c r="D5" s="151"/>
      <c r="E5" s="272">
        <v>2013</v>
      </c>
      <c r="F5" s="126"/>
      <c r="G5" s="126"/>
      <c r="H5" s="126"/>
      <c r="I5" s="126"/>
      <c r="J5" s="126"/>
      <c r="K5" s="305"/>
      <c r="L5" s="305"/>
      <c r="M5" s="126"/>
      <c r="N5" s="126"/>
      <c r="O5" s="305"/>
      <c r="P5" s="305"/>
      <c r="Q5" s="305"/>
      <c r="R5" s="305"/>
      <c r="S5" s="305"/>
      <c r="T5" s="126">
        <f t="shared" ref="T5:T19" si="0">F5+L5+N5+P5+R5</f>
        <v>0</v>
      </c>
      <c r="U5" s="129">
        <f t="shared" ref="U5:U19" si="1">G5+H5+I5+J5+K5+M5+O5+Q5+S5</f>
        <v>0</v>
      </c>
      <c r="V5" s="129">
        <f t="shared" ref="V5:V19" si="2">T5+U5</f>
        <v>0</v>
      </c>
      <c r="X5" s="453">
        <f>G20+H20+I20+J20+K20</f>
        <v>650000</v>
      </c>
      <c r="Y5" s="454">
        <f>F20</f>
        <v>500000</v>
      </c>
      <c r="Z5" s="455">
        <f>M20</f>
        <v>100000</v>
      </c>
      <c r="AA5" s="455">
        <f>O20</f>
        <v>250000</v>
      </c>
      <c r="AB5" s="456">
        <f>L20</f>
        <v>100000</v>
      </c>
      <c r="AC5" s="456">
        <f>N20</f>
        <v>0</v>
      </c>
    </row>
    <row r="6" spans="1:29" ht="30.75" customHeight="1" x14ac:dyDescent="0.35">
      <c r="A6" s="22">
        <v>3</v>
      </c>
      <c r="B6" s="482" t="s">
        <v>1151</v>
      </c>
      <c r="C6" s="272" t="s">
        <v>1145</v>
      </c>
      <c r="D6" s="151" t="s">
        <v>1148</v>
      </c>
      <c r="E6" s="151">
        <v>2013</v>
      </c>
      <c r="F6" s="126">
        <v>100000</v>
      </c>
      <c r="G6" s="126">
        <v>50000</v>
      </c>
      <c r="H6" s="126"/>
      <c r="I6" s="126"/>
      <c r="J6" s="126"/>
      <c r="K6" s="305">
        <v>50000</v>
      </c>
      <c r="L6" s="305"/>
      <c r="M6" s="126"/>
      <c r="N6" s="126"/>
      <c r="O6" s="305"/>
      <c r="P6" s="305"/>
      <c r="Q6" s="305"/>
      <c r="R6" s="305"/>
      <c r="S6" s="305"/>
      <c r="T6" s="126">
        <f t="shared" si="0"/>
        <v>100000</v>
      </c>
      <c r="U6" s="129">
        <f t="shared" si="1"/>
        <v>100000</v>
      </c>
      <c r="V6" s="129">
        <f t="shared" si="2"/>
        <v>200000</v>
      </c>
    </row>
    <row r="7" spans="1:29" ht="43.5" customHeight="1" x14ac:dyDescent="0.35">
      <c r="A7" s="22">
        <v>4</v>
      </c>
      <c r="B7" s="484" t="s">
        <v>1152</v>
      </c>
      <c r="C7" s="272" t="s">
        <v>1145</v>
      </c>
      <c r="D7" s="273" t="s">
        <v>711</v>
      </c>
      <c r="E7" s="273">
        <v>2013</v>
      </c>
      <c r="F7" s="126">
        <v>100000</v>
      </c>
      <c r="G7" s="126">
        <v>50000</v>
      </c>
      <c r="H7" s="126">
        <v>50000</v>
      </c>
      <c r="I7" s="126"/>
      <c r="J7" s="126"/>
      <c r="K7" s="305"/>
      <c r="L7" s="305"/>
      <c r="M7" s="126"/>
      <c r="N7" s="126"/>
      <c r="O7" s="305"/>
      <c r="P7" s="305"/>
      <c r="Q7" s="305"/>
      <c r="R7" s="305"/>
      <c r="S7" s="305"/>
      <c r="T7" s="126">
        <f t="shared" si="0"/>
        <v>100000</v>
      </c>
      <c r="U7" s="129">
        <f t="shared" si="1"/>
        <v>100000</v>
      </c>
      <c r="V7" s="129">
        <f t="shared" si="2"/>
        <v>200000</v>
      </c>
      <c r="X7" s="349" t="s">
        <v>865</v>
      </c>
      <c r="Y7" s="129">
        <f>X5+Y5</f>
        <v>1150000</v>
      </c>
      <c r="AA7" s="61">
        <f>X5+Z5+AA5</f>
        <v>1000000</v>
      </c>
    </row>
    <row r="8" spans="1:29" ht="46.5" customHeight="1" x14ac:dyDescent="0.35">
      <c r="A8" s="22">
        <v>5</v>
      </c>
      <c r="B8" s="484" t="s">
        <v>1153</v>
      </c>
      <c r="C8" s="272" t="s">
        <v>1145</v>
      </c>
      <c r="D8" s="273"/>
      <c r="E8" s="273">
        <v>2013</v>
      </c>
      <c r="F8" s="126">
        <v>100000</v>
      </c>
      <c r="G8" s="126">
        <v>50000</v>
      </c>
      <c r="H8" s="126">
        <v>50000</v>
      </c>
      <c r="I8" s="126">
        <v>50000</v>
      </c>
      <c r="J8" s="126"/>
      <c r="K8" s="305"/>
      <c r="L8" s="305"/>
      <c r="M8" s="126"/>
      <c r="N8" s="126"/>
      <c r="O8" s="305"/>
      <c r="P8" s="305"/>
      <c r="Q8" s="305"/>
      <c r="R8" s="305"/>
      <c r="S8" s="305"/>
      <c r="T8" s="126">
        <f t="shared" si="0"/>
        <v>100000</v>
      </c>
      <c r="U8" s="129">
        <f t="shared" si="1"/>
        <v>150000</v>
      </c>
      <c r="V8" s="129">
        <f t="shared" si="2"/>
        <v>250000</v>
      </c>
      <c r="X8" s="349" t="s">
        <v>721</v>
      </c>
      <c r="Y8" s="129">
        <f>Z5+AB5</f>
        <v>200000</v>
      </c>
      <c r="AA8" s="61">
        <f>Y5+AB5+AC5</f>
        <v>600000</v>
      </c>
    </row>
    <row r="9" spans="1:29" ht="41.25" customHeight="1" x14ac:dyDescent="0.35">
      <c r="A9" s="493">
        <v>6</v>
      </c>
      <c r="B9" s="485" t="s">
        <v>1154</v>
      </c>
      <c r="C9" s="272" t="s">
        <v>1145</v>
      </c>
      <c r="D9" s="277" t="s">
        <v>704</v>
      </c>
      <c r="E9" s="277">
        <v>2013</v>
      </c>
      <c r="F9" s="126"/>
      <c r="G9" s="126"/>
      <c r="H9" s="126"/>
      <c r="I9" s="126"/>
      <c r="J9" s="126"/>
      <c r="K9" s="305"/>
      <c r="L9" s="305"/>
      <c r="M9" s="126"/>
      <c r="N9" s="126"/>
      <c r="O9" s="305"/>
      <c r="P9" s="305"/>
      <c r="Q9" s="305"/>
      <c r="R9" s="305"/>
      <c r="S9" s="305"/>
      <c r="T9" s="126">
        <f t="shared" si="0"/>
        <v>0</v>
      </c>
      <c r="U9" s="129">
        <f t="shared" si="1"/>
        <v>0</v>
      </c>
      <c r="V9" s="129">
        <f t="shared" si="2"/>
        <v>0</v>
      </c>
      <c r="X9" s="349" t="s">
        <v>760</v>
      </c>
      <c r="Y9" s="303">
        <f>AA5+AC5</f>
        <v>250000</v>
      </c>
    </row>
    <row r="10" spans="1:29" ht="36" customHeight="1" x14ac:dyDescent="0.35">
      <c r="A10" s="22">
        <v>7</v>
      </c>
      <c r="B10" s="484" t="s">
        <v>601</v>
      </c>
      <c r="C10" s="272" t="s">
        <v>1145</v>
      </c>
      <c r="D10" s="273" t="s">
        <v>43</v>
      </c>
      <c r="E10" s="273"/>
      <c r="F10" s="126">
        <v>100000</v>
      </c>
      <c r="G10" s="126">
        <v>50000</v>
      </c>
      <c r="H10" s="126">
        <v>50000</v>
      </c>
      <c r="I10" s="126">
        <v>50000</v>
      </c>
      <c r="J10" s="126">
        <v>50000</v>
      </c>
      <c r="K10" s="305">
        <v>50000</v>
      </c>
      <c r="L10" s="305"/>
      <c r="M10" s="126">
        <v>50000</v>
      </c>
      <c r="N10" s="126"/>
      <c r="O10" s="305">
        <v>50000</v>
      </c>
      <c r="P10" s="305"/>
      <c r="Q10" s="305">
        <v>50000</v>
      </c>
      <c r="R10" s="305"/>
      <c r="S10" s="305">
        <v>50000</v>
      </c>
      <c r="T10" s="126">
        <f t="shared" si="0"/>
        <v>100000</v>
      </c>
      <c r="U10" s="129">
        <f t="shared" si="1"/>
        <v>450000</v>
      </c>
      <c r="V10" s="129">
        <f t="shared" si="2"/>
        <v>550000</v>
      </c>
    </row>
    <row r="11" spans="1:29" ht="33" customHeight="1" x14ac:dyDescent="0.35">
      <c r="A11" s="493">
        <v>8</v>
      </c>
      <c r="B11" s="482" t="s">
        <v>1155</v>
      </c>
      <c r="C11" s="272" t="s">
        <v>1145</v>
      </c>
      <c r="D11" s="151"/>
      <c r="E11" s="151"/>
      <c r="F11" s="126"/>
      <c r="G11" s="126"/>
      <c r="H11" s="126"/>
      <c r="I11" s="126"/>
      <c r="J11" s="126"/>
      <c r="K11" s="305"/>
      <c r="L11" s="305"/>
      <c r="M11" s="126"/>
      <c r="N11" s="126"/>
      <c r="O11" s="305"/>
      <c r="P11" s="305"/>
      <c r="Q11" s="305"/>
      <c r="R11" s="305"/>
      <c r="S11" s="305"/>
      <c r="T11" s="126">
        <f t="shared" si="0"/>
        <v>0</v>
      </c>
      <c r="U11" s="129">
        <f t="shared" si="1"/>
        <v>0</v>
      </c>
      <c r="V11" s="129">
        <f t="shared" si="2"/>
        <v>0</v>
      </c>
      <c r="X11" s="462" t="s">
        <v>1139</v>
      </c>
      <c r="Y11" s="488">
        <f>Y7+Y8</f>
        <v>1350000</v>
      </c>
    </row>
    <row r="12" spans="1:29" ht="27.75" customHeight="1" x14ac:dyDescent="0.35">
      <c r="A12" s="493">
        <v>9</v>
      </c>
      <c r="B12" s="483" t="s">
        <v>583</v>
      </c>
      <c r="C12" s="272" t="s">
        <v>1145</v>
      </c>
      <c r="D12" s="272"/>
      <c r="E12" s="272"/>
      <c r="F12" s="126"/>
      <c r="G12" s="126"/>
      <c r="H12" s="126"/>
      <c r="I12" s="126"/>
      <c r="J12" s="126"/>
      <c r="K12" s="305"/>
      <c r="L12" s="305"/>
      <c r="M12" s="126"/>
      <c r="N12" s="126"/>
      <c r="O12" s="305"/>
      <c r="P12" s="305"/>
      <c r="Q12" s="305"/>
      <c r="R12" s="305"/>
      <c r="S12" s="305"/>
      <c r="T12" s="126">
        <f t="shared" si="0"/>
        <v>0</v>
      </c>
      <c r="U12" s="129">
        <f t="shared" si="1"/>
        <v>0</v>
      </c>
      <c r="V12" s="129">
        <f t="shared" si="2"/>
        <v>0</v>
      </c>
    </row>
    <row r="13" spans="1:29" ht="42" customHeight="1" x14ac:dyDescent="0.35">
      <c r="A13" s="493">
        <v>10</v>
      </c>
      <c r="B13" s="482" t="s">
        <v>1156</v>
      </c>
      <c r="C13" s="272" t="s">
        <v>1145</v>
      </c>
      <c r="D13" s="151"/>
      <c r="E13" s="151"/>
      <c r="F13" s="126"/>
      <c r="G13" s="126"/>
      <c r="H13" s="126"/>
      <c r="I13" s="126"/>
      <c r="J13" s="126"/>
      <c r="K13" s="305"/>
      <c r="L13" s="305"/>
      <c r="M13" s="126"/>
      <c r="N13" s="126"/>
      <c r="O13" s="305"/>
      <c r="P13" s="305"/>
      <c r="Q13" s="305"/>
      <c r="R13" s="305"/>
      <c r="S13" s="305"/>
      <c r="T13" s="126">
        <f t="shared" si="0"/>
        <v>0</v>
      </c>
      <c r="U13" s="129">
        <f t="shared" si="1"/>
        <v>0</v>
      </c>
      <c r="V13" s="129">
        <f t="shared" si="2"/>
        <v>0</v>
      </c>
      <c r="X13" s="354" t="s">
        <v>850</v>
      </c>
      <c r="Y13" s="489">
        <f>Y8+Y9</f>
        <v>450000</v>
      </c>
    </row>
    <row r="14" spans="1:29" ht="25.5" customHeight="1" x14ac:dyDescent="0.35">
      <c r="A14" s="493">
        <v>11</v>
      </c>
      <c r="B14" s="483" t="s">
        <v>1157</v>
      </c>
      <c r="C14" s="272" t="s">
        <v>1145</v>
      </c>
      <c r="D14" s="272"/>
      <c r="E14" s="272"/>
      <c r="F14" s="126"/>
      <c r="G14" s="126"/>
      <c r="H14" s="126"/>
      <c r="I14" s="126"/>
      <c r="J14" s="126"/>
      <c r="K14" s="305"/>
      <c r="L14" s="305"/>
      <c r="M14" s="126"/>
      <c r="N14" s="126"/>
      <c r="O14" s="305"/>
      <c r="P14" s="305"/>
      <c r="Q14" s="305"/>
      <c r="R14" s="305"/>
      <c r="S14" s="305"/>
      <c r="T14" s="126">
        <f t="shared" si="0"/>
        <v>0</v>
      </c>
      <c r="U14" s="129">
        <f t="shared" si="1"/>
        <v>0</v>
      </c>
      <c r="V14" s="129">
        <f t="shared" si="2"/>
        <v>0</v>
      </c>
    </row>
    <row r="15" spans="1:29" ht="34.5" customHeight="1" x14ac:dyDescent="0.35">
      <c r="A15" s="493">
        <v>12</v>
      </c>
      <c r="B15" s="483" t="s">
        <v>1158</v>
      </c>
      <c r="C15" s="272" t="s">
        <v>1145</v>
      </c>
      <c r="D15" s="272"/>
      <c r="E15" s="272"/>
      <c r="F15" s="126"/>
      <c r="G15" s="126"/>
      <c r="H15" s="126"/>
      <c r="I15" s="126"/>
      <c r="J15" s="126"/>
      <c r="K15" s="305"/>
      <c r="L15" s="305"/>
      <c r="M15" s="126"/>
      <c r="N15" s="126"/>
      <c r="O15" s="305"/>
      <c r="P15" s="305"/>
      <c r="Q15" s="305"/>
      <c r="R15" s="305"/>
      <c r="S15" s="305"/>
      <c r="T15" s="126">
        <f t="shared" si="0"/>
        <v>0</v>
      </c>
      <c r="U15" s="129">
        <f t="shared" si="1"/>
        <v>0</v>
      </c>
      <c r="V15" s="129">
        <f t="shared" si="2"/>
        <v>0</v>
      </c>
      <c r="X15" s="490" t="s">
        <v>864</v>
      </c>
      <c r="Y15" s="468">
        <f>Y7+Y8+Y9</f>
        <v>1600000</v>
      </c>
    </row>
    <row r="16" spans="1:29" ht="29.25" customHeight="1" x14ac:dyDescent="0.35">
      <c r="A16" s="493">
        <v>13</v>
      </c>
      <c r="B16" s="483" t="s">
        <v>1159</v>
      </c>
      <c r="C16" s="272" t="s">
        <v>1145</v>
      </c>
      <c r="D16" s="272"/>
      <c r="E16" s="272"/>
      <c r="F16" s="126"/>
      <c r="G16" s="126"/>
      <c r="H16" s="126"/>
      <c r="I16" s="126"/>
      <c r="J16" s="126"/>
      <c r="K16" s="305"/>
      <c r="L16" s="305"/>
      <c r="M16" s="126"/>
      <c r="N16" s="126"/>
      <c r="O16" s="305"/>
      <c r="P16" s="305"/>
      <c r="Q16" s="305"/>
      <c r="R16" s="305"/>
      <c r="S16" s="305"/>
      <c r="T16" s="126">
        <f t="shared" si="0"/>
        <v>0</v>
      </c>
      <c r="U16" s="129">
        <f t="shared" si="1"/>
        <v>0</v>
      </c>
      <c r="V16" s="129">
        <f t="shared" si="2"/>
        <v>0</v>
      </c>
    </row>
    <row r="17" spans="1:24" ht="30" customHeight="1" x14ac:dyDescent="0.35">
      <c r="A17" s="22">
        <v>14</v>
      </c>
      <c r="B17" s="401" t="s">
        <v>597</v>
      </c>
      <c r="C17" s="272" t="s">
        <v>1145</v>
      </c>
      <c r="D17" s="275" t="s">
        <v>712</v>
      </c>
      <c r="E17" s="275">
        <v>2016</v>
      </c>
      <c r="F17" s="126">
        <v>100000</v>
      </c>
      <c r="G17" s="126"/>
      <c r="H17" s="126"/>
      <c r="I17" s="126"/>
      <c r="J17" s="64">
        <v>50000</v>
      </c>
      <c r="K17" s="305">
        <v>0</v>
      </c>
      <c r="L17" s="305">
        <v>0</v>
      </c>
      <c r="M17" s="126">
        <v>0</v>
      </c>
      <c r="N17" s="126">
        <v>0</v>
      </c>
      <c r="O17" s="305">
        <v>150000</v>
      </c>
      <c r="P17" s="305"/>
      <c r="Q17" s="305"/>
      <c r="R17" s="305"/>
      <c r="S17" s="305"/>
      <c r="T17" s="126">
        <f t="shared" si="0"/>
        <v>100000</v>
      </c>
      <c r="U17" s="129">
        <f t="shared" si="1"/>
        <v>200000</v>
      </c>
      <c r="V17" s="129">
        <f t="shared" si="2"/>
        <v>300000</v>
      </c>
    </row>
    <row r="18" spans="1:24" ht="33" customHeight="1" x14ac:dyDescent="0.35">
      <c r="A18" s="22">
        <v>15</v>
      </c>
      <c r="B18" s="401" t="s">
        <v>604</v>
      </c>
      <c r="C18" s="272" t="s">
        <v>1145</v>
      </c>
      <c r="D18" s="275" t="s">
        <v>1147</v>
      </c>
      <c r="E18" s="275">
        <v>2018</v>
      </c>
      <c r="F18" s="126">
        <v>0</v>
      </c>
      <c r="G18" s="126"/>
      <c r="H18" s="126"/>
      <c r="I18" s="126"/>
      <c r="J18" s="126"/>
      <c r="K18" s="305"/>
      <c r="L18" s="305">
        <v>100000</v>
      </c>
      <c r="M18" s="126">
        <v>50000</v>
      </c>
      <c r="N18" s="126"/>
      <c r="O18" s="305">
        <v>50000</v>
      </c>
      <c r="P18" s="305"/>
      <c r="Q18" s="305">
        <v>50000</v>
      </c>
      <c r="R18" s="305"/>
      <c r="S18" s="305"/>
      <c r="T18" s="126">
        <f t="shared" si="0"/>
        <v>100000</v>
      </c>
      <c r="U18" s="129">
        <f t="shared" si="1"/>
        <v>150000</v>
      </c>
      <c r="V18" s="129">
        <f t="shared" si="2"/>
        <v>250000</v>
      </c>
      <c r="X18" s="486"/>
    </row>
    <row r="19" spans="1:24" ht="19.25" customHeight="1" x14ac:dyDescent="0.35">
      <c r="A19" s="22"/>
      <c r="B19" s="275"/>
      <c r="C19" s="275"/>
      <c r="D19" s="275"/>
      <c r="E19" s="275"/>
      <c r="F19" s="126"/>
      <c r="G19" s="126"/>
      <c r="H19" s="126"/>
      <c r="I19" s="126"/>
      <c r="J19" s="126"/>
      <c r="K19" s="305"/>
      <c r="L19" s="305"/>
      <c r="M19" s="126"/>
      <c r="N19" s="126"/>
      <c r="O19" s="305"/>
      <c r="P19" s="305"/>
      <c r="Q19" s="305"/>
      <c r="R19" s="305"/>
      <c r="S19" s="305"/>
      <c r="T19" s="126">
        <f t="shared" si="0"/>
        <v>0</v>
      </c>
      <c r="U19" s="129">
        <f t="shared" si="1"/>
        <v>0</v>
      </c>
      <c r="V19" s="129">
        <f t="shared" si="2"/>
        <v>0</v>
      </c>
      <c r="X19" s="332"/>
    </row>
    <row r="20" spans="1:24" ht="19.5" customHeight="1" x14ac:dyDescent="0.35">
      <c r="A20" s="22"/>
      <c r="B20" s="127" t="s">
        <v>591</v>
      </c>
      <c r="C20" s="127"/>
      <c r="D20" s="127"/>
      <c r="E20" s="127"/>
      <c r="F20" s="576">
        <f t="shared" ref="F20:K20" si="3">SUM(F4:F19)</f>
        <v>500000</v>
      </c>
      <c r="G20" s="128">
        <f t="shared" si="3"/>
        <v>200000</v>
      </c>
      <c r="H20" s="128">
        <f t="shared" si="3"/>
        <v>150000</v>
      </c>
      <c r="I20" s="128">
        <f t="shared" si="3"/>
        <v>100000</v>
      </c>
      <c r="J20" s="128">
        <f t="shared" si="3"/>
        <v>100000</v>
      </c>
      <c r="K20" s="306">
        <f t="shared" si="3"/>
        <v>100000</v>
      </c>
      <c r="L20" s="576">
        <f t="shared" ref="L20:M20" si="4">SUM(L4:L19)</f>
        <v>100000</v>
      </c>
      <c r="M20" s="306">
        <f t="shared" si="4"/>
        <v>100000</v>
      </c>
      <c r="N20" s="128">
        <f>SUM(N4:N19)</f>
        <v>0</v>
      </c>
      <c r="O20" s="306">
        <f>SUM(O4:O19)</f>
        <v>250000</v>
      </c>
      <c r="P20" s="306">
        <f t="shared" ref="P20:T20" si="5">SUM(P4:P19)</f>
        <v>0</v>
      </c>
      <c r="Q20" s="306">
        <f t="shared" si="5"/>
        <v>100000</v>
      </c>
      <c r="R20" s="306">
        <f t="shared" si="5"/>
        <v>0</v>
      </c>
      <c r="S20" s="306">
        <f t="shared" si="5"/>
        <v>50000</v>
      </c>
      <c r="T20" s="576">
        <f t="shared" si="5"/>
        <v>600000</v>
      </c>
      <c r="U20" s="128">
        <f>SUM(U4:U19)</f>
        <v>1150000</v>
      </c>
      <c r="V20" s="572">
        <f>SUM(V4:V19)</f>
        <v>1750000</v>
      </c>
      <c r="X20" s="487"/>
    </row>
    <row r="21" spans="1:24" x14ac:dyDescent="0.35">
      <c r="O21" s="307"/>
      <c r="P21" s="307"/>
      <c r="Q21" s="307"/>
      <c r="R21" s="307"/>
      <c r="S21" s="307"/>
    </row>
    <row r="22" spans="1:24" x14ac:dyDescent="0.35">
      <c r="B22" s="22"/>
      <c r="C22" s="494" t="s">
        <v>1178</v>
      </c>
      <c r="D22" s="127" t="s">
        <v>1177</v>
      </c>
      <c r="E22" s="127" t="s">
        <v>1179</v>
      </c>
      <c r="O22" s="307"/>
      <c r="P22" s="307"/>
      <c r="Q22" s="579">
        <v>2020</v>
      </c>
      <c r="R22" s="579">
        <v>2021</v>
      </c>
      <c r="S22" s="307"/>
      <c r="T22" s="65">
        <v>0</v>
      </c>
    </row>
    <row r="23" spans="1:24" x14ac:dyDescent="0.35">
      <c r="B23" s="22" t="s">
        <v>1175</v>
      </c>
      <c r="C23" s="248">
        <v>6</v>
      </c>
      <c r="D23" s="22">
        <v>0</v>
      </c>
      <c r="E23" s="127">
        <f>C23+D23</f>
        <v>6</v>
      </c>
      <c r="N23" s="65">
        <f>N20+O20</f>
        <v>250000</v>
      </c>
      <c r="O23" s="307"/>
      <c r="P23" s="307"/>
      <c r="Q23" s="573">
        <f>P20+Q20</f>
        <v>100000</v>
      </c>
      <c r="R23" s="573">
        <f>R20+S20</f>
        <v>50000</v>
      </c>
      <c r="S23" s="573"/>
      <c r="T23" s="65">
        <f>V20-Q23</f>
        <v>1650000</v>
      </c>
    </row>
    <row r="24" spans="1:24" x14ac:dyDescent="0.35">
      <c r="B24" s="22" t="s">
        <v>1090</v>
      </c>
      <c r="C24" s="248">
        <v>9</v>
      </c>
      <c r="D24" s="22">
        <v>0</v>
      </c>
      <c r="E24" s="127">
        <f>C24+D24</f>
        <v>9</v>
      </c>
      <c r="O24" s="307"/>
      <c r="P24" s="307" t="s">
        <v>1107</v>
      </c>
      <c r="Q24" s="573">
        <f>EAST!Q81</f>
        <v>1402000</v>
      </c>
      <c r="R24" s="573">
        <f>EAST!R81</f>
        <v>731000</v>
      </c>
      <c r="S24" s="573"/>
    </row>
    <row r="25" spans="1:24" x14ac:dyDescent="0.35">
      <c r="B25" s="22"/>
      <c r="C25" s="494">
        <f>SUM(C23:C24)</f>
        <v>15</v>
      </c>
      <c r="D25" s="494">
        <f t="shared" ref="D25:E25" si="6">SUM(D23:D24)</f>
        <v>0</v>
      </c>
      <c r="E25" s="494">
        <f t="shared" si="6"/>
        <v>15</v>
      </c>
      <c r="F25" s="48"/>
      <c r="O25" s="307"/>
      <c r="P25" s="307" t="s">
        <v>697</v>
      </c>
      <c r="Q25" s="573">
        <f>CENTRAL!P65</f>
        <v>1375000</v>
      </c>
      <c r="R25" s="573">
        <f>CENTRAL!R65</f>
        <v>850000</v>
      </c>
      <c r="S25" s="573"/>
    </row>
    <row r="26" spans="1:24" x14ac:dyDescent="0.35">
      <c r="B26" s="113"/>
      <c r="F26"/>
      <c r="G26"/>
      <c r="O26" s="307"/>
      <c r="P26" s="307" t="s">
        <v>1106</v>
      </c>
      <c r="Q26" s="573">
        <f>WEST!P71</f>
        <v>1050000</v>
      </c>
      <c r="R26" s="573">
        <f>WEST!R71</f>
        <v>500000</v>
      </c>
      <c r="S26" s="573"/>
      <c r="U26" s="65"/>
      <c r="V26" s="65"/>
      <c r="W26" s="65"/>
    </row>
    <row r="27" spans="1:24" x14ac:dyDescent="0.35">
      <c r="B27" s="113"/>
      <c r="C27" s="47" t="s">
        <v>600</v>
      </c>
      <c r="D27" s="47"/>
      <c r="E27" s="47"/>
      <c r="F27" s="47"/>
      <c r="G27" s="47"/>
      <c r="H27" s="48"/>
      <c r="O27" s="307"/>
      <c r="P27" s="307" t="s">
        <v>1279</v>
      </c>
      <c r="Q27" s="573">
        <f>NORTH!P62</f>
        <v>650000</v>
      </c>
      <c r="R27" s="573">
        <f>NORTH!R62</f>
        <v>400000</v>
      </c>
      <c r="S27" s="573"/>
      <c r="U27" s="65"/>
      <c r="V27" s="65"/>
      <c r="W27" s="65">
        <v>11920000</v>
      </c>
    </row>
    <row r="28" spans="1:24" x14ac:dyDescent="0.35">
      <c r="B28" s="113"/>
      <c r="C28" s="47" t="s">
        <v>602</v>
      </c>
      <c r="D28" s="47"/>
      <c r="E28" s="47"/>
      <c r="F28" s="47"/>
      <c r="G28" s="47"/>
      <c r="H28" s="48"/>
      <c r="O28" s="307"/>
      <c r="P28" s="307" t="s">
        <v>27</v>
      </c>
      <c r="Q28" s="665">
        <f>SUM(Q23:Q27)</f>
        <v>4577000</v>
      </c>
      <c r="R28" s="665">
        <f>SUM(R23:R27)</f>
        <v>2531000</v>
      </c>
      <c r="S28" s="573"/>
      <c r="U28" s="65"/>
      <c r="V28" s="65"/>
      <c r="W28" s="65"/>
    </row>
    <row r="29" spans="1:24" ht="15.5" x14ac:dyDescent="0.35">
      <c r="B29" s="113"/>
      <c r="C29" s="47" t="s">
        <v>601</v>
      </c>
      <c r="D29" s="47"/>
      <c r="E29" s="47"/>
      <c r="F29" s="47"/>
      <c r="G29" s="47"/>
      <c r="H29" s="48"/>
      <c r="O29" s="307"/>
      <c r="P29" s="307" t="s">
        <v>1281</v>
      </c>
      <c r="Q29" s="574">
        <v>524147974</v>
      </c>
      <c r="R29" s="574">
        <v>524147974</v>
      </c>
      <c r="S29" s="574"/>
      <c r="U29" s="65"/>
      <c r="V29" s="65"/>
      <c r="W29" s="65">
        <v>3250000</v>
      </c>
      <c r="X29" t="s">
        <v>678</v>
      </c>
    </row>
    <row r="30" spans="1:24" x14ac:dyDescent="0.35">
      <c r="B30" s="113"/>
      <c r="F30"/>
      <c r="G30"/>
      <c r="O30" s="307"/>
      <c r="P30" s="307"/>
      <c r="Q30" s="307"/>
      <c r="R30" s="307"/>
      <c r="S30" s="307"/>
      <c r="U30" s="65"/>
      <c r="V30" s="65"/>
      <c r="W30" s="65">
        <v>3875000</v>
      </c>
      <c r="X30" t="s">
        <v>677</v>
      </c>
    </row>
    <row r="31" spans="1:24" x14ac:dyDescent="0.35">
      <c r="O31" s="307"/>
      <c r="P31" s="307" t="s">
        <v>1280</v>
      </c>
      <c r="Q31" s="579">
        <f>Q28+Q29</f>
        <v>528724974</v>
      </c>
      <c r="R31" s="307"/>
      <c r="S31" s="307"/>
      <c r="W31" s="65">
        <v>800000</v>
      </c>
      <c r="X31" t="s">
        <v>761</v>
      </c>
    </row>
    <row r="32" spans="1:24" x14ac:dyDescent="0.35">
      <c r="O32" s="307"/>
      <c r="P32" s="307"/>
      <c r="Q32" s="307"/>
      <c r="R32" s="307"/>
      <c r="S32" s="307"/>
      <c r="W32">
        <v>2275000</v>
      </c>
      <c r="X32" t="s">
        <v>649</v>
      </c>
    </row>
    <row r="33" spans="15:23" x14ac:dyDescent="0.35">
      <c r="O33" s="307"/>
      <c r="P33" s="307"/>
      <c r="Q33" s="307">
        <v>524147974</v>
      </c>
      <c r="R33" s="307"/>
      <c r="S33" s="307"/>
      <c r="W33" s="61">
        <f>W27-W29-W30-W31-W32</f>
        <v>1720000</v>
      </c>
    </row>
    <row r="34" spans="15:23" x14ac:dyDescent="0.35">
      <c r="O34" s="307"/>
      <c r="P34" s="307"/>
      <c r="Q34" s="307"/>
      <c r="R34" s="307"/>
      <c r="S34" s="307"/>
    </row>
    <row r="35" spans="15:23" x14ac:dyDescent="0.35">
      <c r="O35" s="307"/>
      <c r="P35" s="307"/>
      <c r="Q35" s="307"/>
      <c r="R35" s="307"/>
      <c r="S35" s="307"/>
    </row>
    <row r="36" spans="15:23" x14ac:dyDescent="0.35">
      <c r="O36" s="307"/>
      <c r="P36" s="307"/>
      <c r="Q36" s="307"/>
      <c r="R36" s="307"/>
      <c r="S36" s="307"/>
    </row>
    <row r="37" spans="15:23" x14ac:dyDescent="0.35">
      <c r="O37" s="307"/>
      <c r="P37" s="307"/>
      <c r="Q37" s="307"/>
      <c r="R37" s="307"/>
      <c r="S37" s="307"/>
    </row>
    <row r="38" spans="15:23" x14ac:dyDescent="0.35">
      <c r="O38" s="307"/>
      <c r="P38" s="307"/>
      <c r="Q38" s="307"/>
      <c r="R38" s="307"/>
      <c r="S38" s="307"/>
    </row>
    <row r="39" spans="15:23" x14ac:dyDescent="0.35">
      <c r="O39" s="307"/>
      <c r="P39" s="307"/>
      <c r="Q39" s="307"/>
      <c r="R39" s="307"/>
      <c r="S39" s="307"/>
    </row>
    <row r="40" spans="15:23" x14ac:dyDescent="0.35">
      <c r="O40" s="307"/>
      <c r="P40" s="307"/>
      <c r="Q40" s="307"/>
      <c r="R40" s="307"/>
      <c r="S40" s="307"/>
    </row>
    <row r="41" spans="15:23" x14ac:dyDescent="0.35">
      <c r="O41" s="307"/>
      <c r="P41" s="307"/>
      <c r="Q41" s="307"/>
      <c r="R41" s="307"/>
      <c r="S41" s="307"/>
    </row>
    <row r="42" spans="15:23" x14ac:dyDescent="0.35">
      <c r="O42" s="307"/>
      <c r="P42" s="307"/>
      <c r="Q42" s="307"/>
      <c r="R42" s="307"/>
      <c r="S42" s="307"/>
    </row>
    <row r="43" spans="15:23" x14ac:dyDescent="0.35">
      <c r="O43" s="307"/>
      <c r="P43" s="307"/>
      <c r="Q43" s="307"/>
      <c r="R43" s="307"/>
      <c r="S43" s="307"/>
    </row>
    <row r="44" spans="15:23" x14ac:dyDescent="0.35">
      <c r="O44" s="307"/>
      <c r="P44" s="307"/>
      <c r="Q44" s="307"/>
      <c r="R44" s="307"/>
      <c r="S44" s="307"/>
    </row>
    <row r="45" spans="15:23" x14ac:dyDescent="0.35">
      <c r="O45" s="307"/>
      <c r="P45" s="307"/>
      <c r="Q45" s="307"/>
      <c r="R45" s="307"/>
      <c r="S45" s="307"/>
    </row>
    <row r="46" spans="15:23" x14ac:dyDescent="0.35">
      <c r="O46" s="307"/>
      <c r="P46" s="307"/>
      <c r="Q46" s="307"/>
      <c r="R46" s="307"/>
      <c r="S46" s="307"/>
    </row>
    <row r="47" spans="15:23" x14ac:dyDescent="0.35">
      <c r="O47" s="307"/>
      <c r="P47" s="307"/>
      <c r="Q47" s="307"/>
      <c r="R47" s="307"/>
      <c r="S47" s="307"/>
    </row>
    <row r="48" spans="15:23" x14ac:dyDescent="0.35">
      <c r="O48" s="307"/>
      <c r="P48" s="307"/>
      <c r="Q48" s="307"/>
      <c r="R48" s="307"/>
      <c r="S48" s="307"/>
    </row>
    <row r="49" spans="15:19" x14ac:dyDescent="0.35">
      <c r="O49" s="307"/>
      <c r="P49" s="307"/>
      <c r="Q49" s="307"/>
      <c r="R49" s="307"/>
      <c r="S49" s="307"/>
    </row>
    <row r="50" spans="15:19" x14ac:dyDescent="0.35">
      <c r="O50" s="307"/>
      <c r="P50" s="307"/>
      <c r="Q50" s="307"/>
      <c r="R50" s="307"/>
      <c r="S50" s="307"/>
    </row>
    <row r="51" spans="15:19" x14ac:dyDescent="0.35">
      <c r="O51" s="307"/>
      <c r="P51" s="307"/>
      <c r="Q51" s="307"/>
      <c r="R51" s="307"/>
      <c r="S51" s="307"/>
    </row>
    <row r="52" spans="15:19" x14ac:dyDescent="0.35">
      <c r="O52" s="307"/>
      <c r="P52" s="307"/>
      <c r="Q52" s="307"/>
      <c r="R52" s="307"/>
      <c r="S52" s="307"/>
    </row>
    <row r="53" spans="15:19" x14ac:dyDescent="0.35">
      <c r="O53" s="307"/>
      <c r="P53" s="307"/>
      <c r="Q53" s="307"/>
      <c r="R53" s="307"/>
      <c r="S53" s="307"/>
    </row>
    <row r="54" spans="15:19" x14ac:dyDescent="0.35">
      <c r="O54" s="307"/>
      <c r="P54" s="307"/>
      <c r="Q54" s="307"/>
      <c r="R54" s="307"/>
      <c r="S54" s="307"/>
    </row>
    <row r="55" spans="15:19" x14ac:dyDescent="0.35">
      <c r="O55" s="307"/>
      <c r="P55" s="307"/>
      <c r="Q55" s="307"/>
      <c r="R55" s="307"/>
      <c r="S55" s="307"/>
    </row>
    <row r="56" spans="15:19" x14ac:dyDescent="0.35">
      <c r="O56" s="307"/>
      <c r="P56" s="307"/>
      <c r="Q56" s="307"/>
      <c r="R56" s="307"/>
      <c r="S56" s="307"/>
    </row>
    <row r="57" spans="15:19" x14ac:dyDescent="0.35">
      <c r="O57" s="307"/>
      <c r="P57" s="307"/>
      <c r="Q57" s="307"/>
      <c r="R57" s="307"/>
      <c r="S57" s="307"/>
    </row>
    <row r="58" spans="15:19" x14ac:dyDescent="0.35">
      <c r="O58" s="307"/>
      <c r="P58" s="307"/>
      <c r="Q58" s="307"/>
      <c r="R58" s="307"/>
      <c r="S58" s="307"/>
    </row>
    <row r="59" spans="15:19" x14ac:dyDescent="0.35">
      <c r="O59" s="307"/>
      <c r="P59" s="307"/>
      <c r="Q59" s="307"/>
      <c r="R59" s="307"/>
      <c r="S59" s="307"/>
    </row>
    <row r="60" spans="15:19" x14ac:dyDescent="0.35">
      <c r="O60" s="307"/>
      <c r="P60" s="307"/>
      <c r="Q60" s="307"/>
      <c r="R60" s="307"/>
      <c r="S60" s="307"/>
    </row>
    <row r="61" spans="15:19" x14ac:dyDescent="0.35">
      <c r="O61" s="307"/>
      <c r="P61" s="307"/>
      <c r="Q61" s="307"/>
      <c r="R61" s="307"/>
      <c r="S61" s="307"/>
    </row>
    <row r="62" spans="15:19" x14ac:dyDescent="0.35">
      <c r="O62" s="307"/>
      <c r="P62" s="307"/>
      <c r="Q62" s="307"/>
      <c r="R62" s="307"/>
      <c r="S62" s="307"/>
    </row>
    <row r="63" spans="15:19" x14ac:dyDescent="0.35">
      <c r="O63" s="307"/>
      <c r="P63" s="307"/>
      <c r="Q63" s="307"/>
      <c r="R63" s="307"/>
      <c r="S63" s="307"/>
    </row>
    <row r="64" spans="15:19" x14ac:dyDescent="0.35">
      <c r="O64" s="307"/>
      <c r="P64" s="307"/>
      <c r="Q64" s="307"/>
      <c r="R64" s="307"/>
      <c r="S64" s="307"/>
    </row>
    <row r="65" spans="15:19" x14ac:dyDescent="0.35">
      <c r="O65" s="307"/>
      <c r="P65" s="307"/>
      <c r="Q65" s="307"/>
      <c r="R65" s="307"/>
      <c r="S65" s="307"/>
    </row>
    <row r="66" spans="15:19" x14ac:dyDescent="0.35">
      <c r="O66" s="307"/>
      <c r="P66" s="307"/>
      <c r="Q66" s="307"/>
      <c r="R66" s="307"/>
      <c r="S66" s="307"/>
    </row>
  </sheetData>
  <mergeCells count="2">
    <mergeCell ref="A2:U2"/>
    <mergeCell ref="X2:AC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E20" sqref="E20"/>
    </sheetView>
  </sheetViews>
  <sheetFormatPr defaultRowHeight="14.5" x14ac:dyDescent="0.35"/>
  <cols>
    <col min="1" max="1" width="5" customWidth="1"/>
    <col min="2" max="2" width="13.54296875" customWidth="1"/>
    <col min="3" max="3" width="11.54296875" customWidth="1"/>
    <col min="4" max="4" width="11" customWidth="1"/>
    <col min="5" max="5" width="11.54296875" customWidth="1"/>
    <col min="6" max="6" width="15.54296875" customWidth="1"/>
    <col min="9" max="9" width="45.6328125" customWidth="1"/>
    <col min="10" max="10" width="20" customWidth="1"/>
    <col min="11" max="11" width="41" customWidth="1"/>
    <col min="12" max="12" width="15.54296875" style="65" customWidth="1"/>
    <col min="13" max="13" width="7.08984375" customWidth="1"/>
    <col min="15" max="15" width="15.36328125" customWidth="1"/>
    <col min="16" max="16" width="17.36328125" customWidth="1"/>
  </cols>
  <sheetData>
    <row r="1" spans="2:10" ht="19" thickBot="1" x14ac:dyDescent="0.5">
      <c r="B1" s="671" t="s">
        <v>71</v>
      </c>
      <c r="C1" s="671"/>
      <c r="D1" s="671"/>
      <c r="E1" s="671"/>
      <c r="F1" s="671"/>
    </row>
    <row r="2" spans="2:10" ht="18.5" x14ac:dyDescent="0.45">
      <c r="B2" s="122"/>
      <c r="C2" s="122"/>
      <c r="D2" s="122"/>
      <c r="E2" s="122"/>
      <c r="F2" s="122"/>
    </row>
    <row r="3" spans="2:10" ht="15.5" x14ac:dyDescent="0.35">
      <c r="B3" s="56" t="s">
        <v>452</v>
      </c>
      <c r="F3" s="65"/>
    </row>
    <row r="4" spans="2:10" ht="43.5" x14ac:dyDescent="0.35">
      <c r="B4" s="123" t="s">
        <v>0</v>
      </c>
      <c r="C4" s="123" t="s">
        <v>85</v>
      </c>
      <c r="D4" s="124" t="s">
        <v>86</v>
      </c>
      <c r="E4" s="124" t="s">
        <v>87</v>
      </c>
      <c r="F4" s="125" t="s">
        <v>88</v>
      </c>
    </row>
    <row r="5" spans="2:10" x14ac:dyDescent="0.35">
      <c r="B5" s="23" t="s">
        <v>137</v>
      </c>
      <c r="C5" s="22">
        <v>1</v>
      </c>
      <c r="D5" s="22">
        <v>29220.5</v>
      </c>
      <c r="E5" s="22">
        <v>3350</v>
      </c>
      <c r="F5" s="126">
        <f>D5*E5</f>
        <v>97888675</v>
      </c>
      <c r="J5" s="18"/>
    </row>
    <row r="6" spans="2:10" x14ac:dyDescent="0.35">
      <c r="B6" s="41">
        <v>41733</v>
      </c>
      <c r="C6" s="22">
        <v>2</v>
      </c>
      <c r="D6" s="22">
        <v>56239.4</v>
      </c>
      <c r="E6" s="22">
        <v>3470</v>
      </c>
      <c r="F6" s="126">
        <f>D6*E6</f>
        <v>195150718</v>
      </c>
      <c r="I6" s="16"/>
      <c r="J6" s="17"/>
    </row>
    <row r="7" spans="2:10" x14ac:dyDescent="0.35">
      <c r="B7" s="41">
        <v>41858</v>
      </c>
      <c r="C7" s="22">
        <v>3</v>
      </c>
      <c r="D7" s="22">
        <v>58237</v>
      </c>
      <c r="E7" s="22">
        <v>3530</v>
      </c>
      <c r="F7" s="126">
        <f>D7*E7</f>
        <v>205576610</v>
      </c>
      <c r="I7" s="16"/>
      <c r="J7" s="17"/>
    </row>
    <row r="8" spans="2:10" x14ac:dyDescent="0.35">
      <c r="B8" s="41" t="s">
        <v>368</v>
      </c>
      <c r="C8" s="22">
        <v>4</v>
      </c>
      <c r="D8" s="22">
        <v>38919.599999999999</v>
      </c>
      <c r="E8" s="22">
        <v>3320</v>
      </c>
      <c r="F8" s="126">
        <f>D8*E8</f>
        <v>129213072</v>
      </c>
      <c r="I8" s="16"/>
      <c r="J8" s="175"/>
    </row>
    <row r="9" spans="2:10" x14ac:dyDescent="0.35">
      <c r="B9" s="41">
        <v>41709</v>
      </c>
      <c r="C9" s="22">
        <v>5</v>
      </c>
      <c r="D9" s="22">
        <v>6007.39</v>
      </c>
      <c r="E9" s="22">
        <v>3340</v>
      </c>
      <c r="F9" s="126">
        <f>D9*E9</f>
        <v>20064682.600000001</v>
      </c>
      <c r="I9" s="16"/>
      <c r="J9" s="8"/>
    </row>
    <row r="10" spans="2:10" x14ac:dyDescent="0.35">
      <c r="B10" s="22"/>
      <c r="C10" s="127" t="s">
        <v>89</v>
      </c>
      <c r="D10" s="127">
        <f>SUM(D5:D9)</f>
        <v>188623.89</v>
      </c>
      <c r="E10" s="127"/>
      <c r="F10" s="128">
        <f>SUM(F5:F9)</f>
        <v>647893757.60000002</v>
      </c>
    </row>
    <row r="11" spans="2:10" x14ac:dyDescent="0.35">
      <c r="F11" s="65"/>
    </row>
  </sheetData>
  <mergeCells count="1">
    <mergeCell ref="B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9"/>
  <sheetViews>
    <sheetView topLeftCell="A63" zoomScaleNormal="100" workbookViewId="0">
      <selection activeCell="L49" sqref="L49"/>
    </sheetView>
  </sheetViews>
  <sheetFormatPr defaultRowHeight="14.5" x14ac:dyDescent="0.35"/>
  <cols>
    <col min="1" max="1" width="4.6328125" customWidth="1"/>
    <col min="2" max="2" width="27.90625" customWidth="1"/>
    <col min="3" max="3" width="13.08984375" customWidth="1"/>
    <col min="4" max="4" width="13.90625" customWidth="1"/>
    <col min="5" max="5" width="17.54296875" customWidth="1"/>
    <col min="6" max="6" width="15.54296875" hidden="1" customWidth="1"/>
    <col min="7" max="7" width="14.453125" style="112" hidden="1" customWidth="1"/>
    <col min="8" max="8" width="9.453125" hidden="1" customWidth="1"/>
    <col min="9" max="9" width="10.08984375" hidden="1" customWidth="1"/>
    <col min="10" max="10" width="9.6328125" hidden="1" customWidth="1"/>
    <col min="11" max="11" width="9.90625" hidden="1" customWidth="1"/>
    <col min="12" max="12" width="13.36328125" customWidth="1"/>
    <col min="13" max="13" width="12.36328125" customWidth="1"/>
    <col min="14" max="14" width="14.6328125" customWidth="1"/>
    <col min="15" max="19" width="12.453125" style="332" customWidth="1"/>
    <col min="20" max="20" width="18.36328125" customWidth="1"/>
    <col min="21" max="21" width="12.6328125" customWidth="1"/>
    <col min="22" max="22" width="15" customWidth="1"/>
    <col min="23" max="23" width="28.453125" customWidth="1"/>
    <col min="24" max="24" width="20.90625" customWidth="1"/>
    <col min="25" max="25" width="15.36328125" customWidth="1"/>
    <col min="26" max="26" width="14.36328125" customWidth="1"/>
    <col min="27" max="27" width="12" customWidth="1"/>
    <col min="28" max="28" width="15" customWidth="1"/>
  </cols>
  <sheetData>
    <row r="1" spans="1:28" ht="18.5" x14ac:dyDescent="0.45">
      <c r="A1" s="696" t="s">
        <v>764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310"/>
      <c r="W1" s="310"/>
    </row>
    <row r="2" spans="1:28" ht="51" customHeight="1" x14ac:dyDescent="0.35">
      <c r="A2" s="127" t="s">
        <v>598</v>
      </c>
      <c r="B2" s="124" t="s">
        <v>1144</v>
      </c>
      <c r="C2" s="124" t="s">
        <v>763</v>
      </c>
      <c r="D2" s="124" t="s">
        <v>831</v>
      </c>
      <c r="E2" s="416" t="s">
        <v>910</v>
      </c>
      <c r="F2" s="339" t="s">
        <v>586</v>
      </c>
      <c r="G2" s="424" t="s">
        <v>587</v>
      </c>
      <c r="H2" s="276" t="s">
        <v>588</v>
      </c>
      <c r="I2" s="276" t="s">
        <v>589</v>
      </c>
      <c r="J2" s="276" t="s">
        <v>590</v>
      </c>
      <c r="K2" s="304" t="s">
        <v>603</v>
      </c>
      <c r="L2" s="339" t="s">
        <v>855</v>
      </c>
      <c r="M2" s="341" t="s">
        <v>605</v>
      </c>
      <c r="N2" s="339" t="s">
        <v>832</v>
      </c>
      <c r="O2" s="341" t="s">
        <v>723</v>
      </c>
      <c r="P2" s="339" t="s">
        <v>1191</v>
      </c>
      <c r="Q2" s="498" t="s">
        <v>1192</v>
      </c>
      <c r="R2" s="499" t="s">
        <v>1198</v>
      </c>
      <c r="S2" s="341" t="s">
        <v>1199</v>
      </c>
      <c r="T2" s="339" t="s">
        <v>724</v>
      </c>
      <c r="U2" s="340" t="s">
        <v>725</v>
      </c>
      <c r="V2" s="343" t="s">
        <v>830</v>
      </c>
      <c r="W2" s="123" t="s">
        <v>845</v>
      </c>
      <c r="X2" t="s">
        <v>849</v>
      </c>
      <c r="Y2" s="368" t="str">
        <f>M2</f>
        <v>Annual Subscription 2018</v>
      </c>
      <c r="Z2" s="368" t="str">
        <f>O2</f>
        <v>Annual Subscription 2019</v>
      </c>
      <c r="AA2" s="369" t="str">
        <f>L2</f>
        <v>Membership Fees 2018</v>
      </c>
      <c r="AB2" s="369" t="str">
        <f>N2</f>
        <v>Membership Fees 2019</v>
      </c>
    </row>
    <row r="3" spans="1:28" ht="24" customHeight="1" x14ac:dyDescent="0.35">
      <c r="A3" s="22">
        <v>1</v>
      </c>
      <c r="B3" s="500" t="s">
        <v>827</v>
      </c>
      <c r="C3" s="151" t="s">
        <v>797</v>
      </c>
      <c r="D3" s="151" t="s">
        <v>720</v>
      </c>
      <c r="E3" s="151">
        <v>2018</v>
      </c>
      <c r="F3" s="126"/>
      <c r="G3" s="425"/>
      <c r="H3" s="126"/>
      <c r="I3" s="126"/>
      <c r="J3" s="126"/>
      <c r="K3" s="305"/>
      <c r="L3" s="305">
        <v>100000</v>
      </c>
      <c r="M3" s="126">
        <v>50000</v>
      </c>
      <c r="N3" s="126"/>
      <c r="O3" s="305">
        <v>0</v>
      </c>
      <c r="P3" s="305"/>
      <c r="Q3" s="305">
        <v>0</v>
      </c>
      <c r="R3" s="305"/>
      <c r="S3" s="305">
        <v>150000</v>
      </c>
      <c r="T3" s="126">
        <f>L3+N3+P3+R3</f>
        <v>100000</v>
      </c>
      <c r="U3" s="129">
        <f>G3+H3+I3+J3+K3+M3+O3+Q3+S3</f>
        <v>200000</v>
      </c>
      <c r="V3" s="129">
        <f>T3+U3</f>
        <v>300000</v>
      </c>
      <c r="W3" s="348" t="s">
        <v>847</v>
      </c>
      <c r="Y3" s="344"/>
      <c r="Z3" s="344"/>
      <c r="AA3" s="346"/>
      <c r="AB3" s="346"/>
    </row>
    <row r="4" spans="1:28" ht="29" x14ac:dyDescent="0.35">
      <c r="A4" s="22">
        <v>2</v>
      </c>
      <c r="B4" s="352" t="s">
        <v>828</v>
      </c>
      <c r="C4" s="151" t="s">
        <v>804</v>
      </c>
      <c r="D4" s="151" t="s">
        <v>707</v>
      </c>
      <c r="E4" s="151">
        <v>2019</v>
      </c>
      <c r="F4" s="305"/>
      <c r="G4" s="426"/>
      <c r="H4" s="305"/>
      <c r="I4" s="305"/>
      <c r="J4" s="305"/>
      <c r="K4" s="305"/>
      <c r="L4" s="305"/>
      <c r="M4" s="305"/>
      <c r="N4" s="305">
        <v>100000</v>
      </c>
      <c r="O4" s="305">
        <v>50000</v>
      </c>
      <c r="P4" s="305"/>
      <c r="Q4" s="305"/>
      <c r="R4" s="305"/>
      <c r="S4" s="305"/>
      <c r="T4" s="126">
        <f t="shared" ref="T4:T8" si="0">L4+N4+P4+R4</f>
        <v>100000</v>
      </c>
      <c r="U4" s="129">
        <f t="shared" ref="U4:U8" si="1">G4+H4+I4+J4+K4+M4+O4+Q4+S4</f>
        <v>50000</v>
      </c>
      <c r="V4" s="129">
        <f t="shared" ref="V4:V9" si="2">T4+U4</f>
        <v>150000</v>
      </c>
      <c r="W4" s="348" t="s">
        <v>847</v>
      </c>
      <c r="Y4" s="455">
        <f>M9+M57</f>
        <v>75000</v>
      </c>
      <c r="Z4" s="455">
        <f>O9+O57</f>
        <v>150000</v>
      </c>
      <c r="AA4" s="456">
        <f>L9+L57</f>
        <v>300000</v>
      </c>
      <c r="AB4" s="456">
        <f>N9+N57</f>
        <v>1402500</v>
      </c>
    </row>
    <row r="5" spans="1:28" x14ac:dyDescent="0.35">
      <c r="A5" s="22">
        <v>3</v>
      </c>
      <c r="B5" s="352" t="s">
        <v>829</v>
      </c>
      <c r="C5" s="151" t="s">
        <v>767</v>
      </c>
      <c r="D5" s="151" t="s">
        <v>700</v>
      </c>
      <c r="E5" s="151">
        <v>2014</v>
      </c>
      <c r="F5" s="305"/>
      <c r="G5" s="426"/>
      <c r="H5" s="305"/>
      <c r="I5" s="305"/>
      <c r="J5" s="305"/>
      <c r="K5" s="305"/>
      <c r="L5" s="305"/>
      <c r="M5" s="305"/>
      <c r="N5" s="305">
        <v>100000</v>
      </c>
      <c r="O5" s="305">
        <v>50000</v>
      </c>
      <c r="P5" s="305"/>
      <c r="Q5" s="305">
        <v>50000</v>
      </c>
      <c r="R5" s="305"/>
      <c r="S5" s="305"/>
      <c r="T5" s="126">
        <f t="shared" si="0"/>
        <v>100000</v>
      </c>
      <c r="U5" s="129">
        <f t="shared" si="1"/>
        <v>100000</v>
      </c>
      <c r="V5" s="129">
        <f t="shared" si="2"/>
        <v>200000</v>
      </c>
      <c r="W5" s="348" t="s">
        <v>847</v>
      </c>
    </row>
    <row r="6" spans="1:28" x14ac:dyDescent="0.35">
      <c r="A6" s="22">
        <v>4</v>
      </c>
      <c r="B6" s="501" t="s">
        <v>608</v>
      </c>
      <c r="C6" s="353" t="s">
        <v>779</v>
      </c>
      <c r="D6" s="353" t="s">
        <v>1090</v>
      </c>
      <c r="E6" s="353"/>
      <c r="F6" s="305"/>
      <c r="G6" s="426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126">
        <f t="shared" si="0"/>
        <v>0</v>
      </c>
      <c r="U6" s="129">
        <f t="shared" si="1"/>
        <v>0</v>
      </c>
      <c r="V6" s="129">
        <f t="shared" si="2"/>
        <v>0</v>
      </c>
      <c r="W6" s="348"/>
      <c r="Y6" s="349" t="s">
        <v>721</v>
      </c>
      <c r="Z6" s="129">
        <f>Y4+AA4</f>
        <v>375000</v>
      </c>
    </row>
    <row r="7" spans="1:28" x14ac:dyDescent="0.35">
      <c r="A7" s="22">
        <v>5</v>
      </c>
      <c r="B7" s="151"/>
      <c r="C7" s="151"/>
      <c r="D7" s="151"/>
      <c r="E7" s="151"/>
      <c r="F7" s="126"/>
      <c r="G7" s="425"/>
      <c r="H7" s="126"/>
      <c r="I7" s="126"/>
      <c r="J7" s="126"/>
      <c r="K7" s="305"/>
      <c r="L7" s="305"/>
      <c r="M7" s="126"/>
      <c r="N7" s="126"/>
      <c r="O7" s="305"/>
      <c r="P7" s="305"/>
      <c r="Q7" s="305"/>
      <c r="R7" s="305"/>
      <c r="S7" s="305"/>
      <c r="T7" s="126">
        <f t="shared" si="0"/>
        <v>0</v>
      </c>
      <c r="U7" s="129">
        <f t="shared" si="1"/>
        <v>0</v>
      </c>
      <c r="V7" s="129">
        <f t="shared" si="2"/>
        <v>0</v>
      </c>
      <c r="W7" s="348"/>
      <c r="Y7" s="349" t="s">
        <v>760</v>
      </c>
      <c r="Z7" s="129">
        <f>Z4+AB4</f>
        <v>1552500</v>
      </c>
    </row>
    <row r="8" spans="1:28" x14ac:dyDescent="0.35">
      <c r="A8" s="22">
        <v>4</v>
      </c>
      <c r="B8" s="273"/>
      <c r="C8" s="273"/>
      <c r="D8" s="273"/>
      <c r="E8" s="273"/>
      <c r="F8" s="126"/>
      <c r="G8" s="425"/>
      <c r="H8" s="126"/>
      <c r="I8" s="126"/>
      <c r="J8" s="126"/>
      <c r="K8" s="305"/>
      <c r="L8" s="305"/>
      <c r="M8" s="126"/>
      <c r="N8" s="126"/>
      <c r="O8" s="305"/>
      <c r="P8" s="305"/>
      <c r="Q8" s="305"/>
      <c r="R8" s="305"/>
      <c r="S8" s="305"/>
      <c r="T8" s="126">
        <f t="shared" si="0"/>
        <v>0</v>
      </c>
      <c r="U8" s="129">
        <f t="shared" si="1"/>
        <v>0</v>
      </c>
      <c r="V8" s="129">
        <f t="shared" si="2"/>
        <v>0</v>
      </c>
      <c r="W8" s="129">
        <f t="shared" ref="W8" si="3">T8+U8</f>
        <v>0</v>
      </c>
    </row>
    <row r="9" spans="1:28" x14ac:dyDescent="0.35">
      <c r="A9" s="22"/>
      <c r="B9" s="127" t="s">
        <v>591</v>
      </c>
      <c r="C9" s="127"/>
      <c r="D9" s="127"/>
      <c r="E9" s="127"/>
      <c r="F9" s="128">
        <f t="shared" ref="F9:U9" si="4">SUM(F3:F8)</f>
        <v>0</v>
      </c>
      <c r="G9" s="457">
        <f t="shared" si="4"/>
        <v>0</v>
      </c>
      <c r="H9" s="128">
        <f t="shared" si="4"/>
        <v>0</v>
      </c>
      <c r="I9" s="128">
        <f t="shared" si="4"/>
        <v>0</v>
      </c>
      <c r="J9" s="128">
        <f t="shared" si="4"/>
        <v>0</v>
      </c>
      <c r="K9" s="128">
        <f t="shared" si="4"/>
        <v>0</v>
      </c>
      <c r="L9" s="128">
        <f t="shared" si="4"/>
        <v>100000</v>
      </c>
      <c r="M9" s="128">
        <f t="shared" si="4"/>
        <v>50000</v>
      </c>
      <c r="N9" s="128">
        <f t="shared" si="4"/>
        <v>200000</v>
      </c>
      <c r="O9" s="306">
        <f t="shared" si="4"/>
        <v>100000</v>
      </c>
      <c r="P9" s="576">
        <f t="shared" si="4"/>
        <v>0</v>
      </c>
      <c r="Q9" s="306">
        <f t="shared" si="4"/>
        <v>50000</v>
      </c>
      <c r="R9" s="576">
        <f t="shared" si="4"/>
        <v>0</v>
      </c>
      <c r="S9" s="306">
        <f t="shared" si="4"/>
        <v>150000</v>
      </c>
      <c r="T9" s="576">
        <f t="shared" si="4"/>
        <v>300000</v>
      </c>
      <c r="U9" s="128">
        <f t="shared" si="4"/>
        <v>350000</v>
      </c>
      <c r="V9" s="129">
        <f t="shared" si="2"/>
        <v>650000</v>
      </c>
      <c r="W9" s="128"/>
    </row>
    <row r="10" spans="1:28" ht="29" x14ac:dyDescent="0.35">
      <c r="F10" s="65"/>
      <c r="G10" s="427"/>
      <c r="H10" s="65"/>
      <c r="I10" s="65"/>
      <c r="J10" s="65"/>
      <c r="K10" s="307"/>
      <c r="L10" s="307"/>
      <c r="M10" s="65"/>
      <c r="N10" s="65"/>
      <c r="O10" s="307"/>
      <c r="P10" s="307"/>
      <c r="Q10" s="307"/>
      <c r="R10" s="307"/>
      <c r="S10" s="307"/>
      <c r="T10" s="65"/>
      <c r="Y10" s="354" t="s">
        <v>850</v>
      </c>
      <c r="Z10" s="355">
        <f>Z6+Z7</f>
        <v>1927500</v>
      </c>
    </row>
    <row r="11" spans="1:28" x14ac:dyDescent="0.35">
      <c r="B11" s="47"/>
      <c r="C11" s="47"/>
      <c r="D11" s="47"/>
      <c r="E11" s="47"/>
      <c r="F11" s="48"/>
      <c r="G11" s="427"/>
      <c r="H11" s="65"/>
      <c r="I11" s="65"/>
      <c r="J11" s="65"/>
      <c r="K11" s="307"/>
      <c r="L11" s="307"/>
      <c r="M11" s="65"/>
      <c r="N11" s="65"/>
      <c r="O11" s="307"/>
      <c r="P11" s="307"/>
      <c r="Q11" s="307"/>
      <c r="R11" s="307"/>
      <c r="S11" s="307"/>
      <c r="T11" s="65"/>
    </row>
    <row r="12" spans="1:28" ht="18.5" x14ac:dyDescent="0.45">
      <c r="A12" s="693" t="s">
        <v>765</v>
      </c>
      <c r="B12" s="693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4"/>
      <c r="Y12" s="694"/>
    </row>
    <row r="13" spans="1:28" ht="49.5" customHeight="1" x14ac:dyDescent="0.35">
      <c r="A13" s="127" t="s">
        <v>598</v>
      </c>
      <c r="B13" s="137" t="s">
        <v>1143</v>
      </c>
      <c r="C13" s="137" t="s">
        <v>763</v>
      </c>
      <c r="D13" s="124" t="s">
        <v>831</v>
      </c>
      <c r="E13" s="416" t="s">
        <v>910</v>
      </c>
      <c r="F13" s="342" t="s">
        <v>586</v>
      </c>
      <c r="G13" s="424" t="s">
        <v>587</v>
      </c>
      <c r="H13" s="276" t="s">
        <v>868</v>
      </c>
      <c r="I13" s="276" t="s">
        <v>589</v>
      </c>
      <c r="J13" s="304" t="s">
        <v>590</v>
      </c>
      <c r="K13" s="276" t="s">
        <v>603</v>
      </c>
      <c r="L13" s="339" t="s">
        <v>855</v>
      </c>
      <c r="M13" s="341" t="s">
        <v>605</v>
      </c>
      <c r="N13" s="339" t="s">
        <v>722</v>
      </c>
      <c r="O13" s="341" t="s">
        <v>723</v>
      </c>
      <c r="P13" s="339" t="s">
        <v>1191</v>
      </c>
      <c r="Q13" s="498" t="s">
        <v>1192</v>
      </c>
      <c r="R13" s="499" t="s">
        <v>1198</v>
      </c>
      <c r="S13" s="341" t="s">
        <v>1199</v>
      </c>
      <c r="T13" s="338" t="s">
        <v>724</v>
      </c>
      <c r="U13" s="340" t="s">
        <v>725</v>
      </c>
      <c r="V13" s="343" t="s">
        <v>830</v>
      </c>
      <c r="W13" s="127" t="s">
        <v>811</v>
      </c>
      <c r="X13" s="293"/>
    </row>
    <row r="14" spans="1:28" x14ac:dyDescent="0.35">
      <c r="A14" s="127"/>
      <c r="B14" s="321" t="s">
        <v>756</v>
      </c>
      <c r="C14" s="321"/>
      <c r="D14" s="322"/>
      <c r="E14" s="322"/>
      <c r="F14" s="322"/>
      <c r="G14" s="428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4"/>
      <c r="V14" s="324"/>
      <c r="W14" s="22"/>
    </row>
    <row r="15" spans="1:28" ht="29" x14ac:dyDescent="0.35">
      <c r="A15" s="22">
        <v>1</v>
      </c>
      <c r="B15" s="469" t="s">
        <v>770</v>
      </c>
      <c r="C15" s="469" t="s">
        <v>779</v>
      </c>
      <c r="D15" s="470" t="s">
        <v>628</v>
      </c>
      <c r="E15" s="287"/>
      <c r="F15" s="335"/>
      <c r="G15" s="429"/>
      <c r="H15" s="64"/>
      <c r="I15" s="64"/>
      <c r="J15" s="245"/>
      <c r="K15" s="64"/>
      <c r="L15" s="64">
        <v>50000</v>
      </c>
      <c r="M15" s="64"/>
      <c r="N15" s="64"/>
      <c r="O15" s="245"/>
      <c r="P15" s="245"/>
      <c r="Q15" s="245"/>
      <c r="R15" s="245"/>
      <c r="S15" s="245"/>
      <c r="T15" s="126">
        <f t="shared" ref="T15:T49" si="5">L15+N15+P15+R15</f>
        <v>50000</v>
      </c>
      <c r="U15" s="129">
        <f t="shared" ref="U15:U49" si="6">G15+H15+I15+J15+K15+M15+O15+Q15+S15</f>
        <v>0</v>
      </c>
      <c r="V15" s="298">
        <f>T15+U15</f>
        <v>50000</v>
      </c>
      <c r="W15" s="22" t="s">
        <v>833</v>
      </c>
    </row>
    <row r="16" spans="1:28" ht="29" x14ac:dyDescent="0.35">
      <c r="A16" s="22">
        <v>2</v>
      </c>
      <c r="B16" s="471" t="s">
        <v>773</v>
      </c>
      <c r="C16" s="471" t="s">
        <v>771</v>
      </c>
      <c r="D16" s="471" t="s">
        <v>772</v>
      </c>
      <c r="E16" s="288"/>
      <c r="F16" s="337"/>
      <c r="G16" s="429"/>
      <c r="H16" s="64"/>
      <c r="I16" s="64"/>
      <c r="J16" s="245"/>
      <c r="K16" s="64"/>
      <c r="L16" s="64">
        <v>50000</v>
      </c>
      <c r="M16" s="64"/>
      <c r="N16" s="64"/>
      <c r="O16" s="245"/>
      <c r="P16" s="245"/>
      <c r="Q16" s="245">
        <v>25000</v>
      </c>
      <c r="R16" s="245"/>
      <c r="S16" s="582">
        <v>50000</v>
      </c>
      <c r="T16" s="126">
        <f t="shared" si="5"/>
        <v>50000</v>
      </c>
      <c r="U16" s="129">
        <f t="shared" si="6"/>
        <v>75000</v>
      </c>
      <c r="V16" s="298">
        <f t="shared" ref="V16:V56" si="7">T16+U16</f>
        <v>125000</v>
      </c>
      <c r="W16" s="22" t="s">
        <v>833</v>
      </c>
      <c r="X16" t="s">
        <v>846</v>
      </c>
    </row>
    <row r="17" spans="1:24" ht="18" customHeight="1" x14ac:dyDescent="0.35">
      <c r="A17" s="22">
        <v>3</v>
      </c>
      <c r="B17" s="471" t="s">
        <v>774</v>
      </c>
      <c r="C17" s="471" t="s">
        <v>775</v>
      </c>
      <c r="D17" s="471" t="s">
        <v>776</v>
      </c>
      <c r="E17" s="288"/>
      <c r="F17" s="336"/>
      <c r="G17" s="429"/>
      <c r="H17" s="64"/>
      <c r="I17" s="64"/>
      <c r="J17" s="245"/>
      <c r="K17" s="64"/>
      <c r="L17" s="64">
        <v>50000</v>
      </c>
      <c r="M17" s="64">
        <v>25000</v>
      </c>
      <c r="N17" s="64"/>
      <c r="O17" s="245">
        <v>25000</v>
      </c>
      <c r="P17" s="245"/>
      <c r="Q17" s="245">
        <v>25000</v>
      </c>
      <c r="R17" s="245"/>
      <c r="S17" s="245">
        <v>25000</v>
      </c>
      <c r="T17" s="126">
        <f t="shared" si="5"/>
        <v>50000</v>
      </c>
      <c r="U17" s="129">
        <f t="shared" si="6"/>
        <v>100000</v>
      </c>
      <c r="V17" s="298">
        <f t="shared" si="7"/>
        <v>150000</v>
      </c>
      <c r="W17" s="22" t="s">
        <v>833</v>
      </c>
      <c r="X17" t="s">
        <v>846</v>
      </c>
    </row>
    <row r="18" spans="1:24" ht="18" customHeight="1" x14ac:dyDescent="0.35">
      <c r="A18" s="22">
        <v>4</v>
      </c>
      <c r="B18" s="471" t="s">
        <v>777</v>
      </c>
      <c r="C18" s="471" t="s">
        <v>778</v>
      </c>
      <c r="D18" s="471" t="s">
        <v>780</v>
      </c>
      <c r="E18" s="288"/>
      <c r="F18" s="337"/>
      <c r="G18" s="429"/>
      <c r="H18" s="64"/>
      <c r="I18" s="64"/>
      <c r="J18" s="245"/>
      <c r="K18" s="64"/>
      <c r="L18" s="64">
        <v>50000</v>
      </c>
      <c r="M18" s="64"/>
      <c r="N18" s="64"/>
      <c r="O18" s="245"/>
      <c r="P18" s="245"/>
      <c r="Q18" s="245"/>
      <c r="R18" s="245"/>
      <c r="S18" s="245"/>
      <c r="T18" s="126">
        <f t="shared" si="5"/>
        <v>50000</v>
      </c>
      <c r="U18" s="129">
        <f t="shared" si="6"/>
        <v>0</v>
      </c>
      <c r="V18" s="298">
        <f t="shared" si="7"/>
        <v>50000</v>
      </c>
      <c r="W18" s="22" t="s">
        <v>833</v>
      </c>
      <c r="X18" t="s">
        <v>846</v>
      </c>
    </row>
    <row r="19" spans="1:24" x14ac:dyDescent="0.35">
      <c r="A19" s="22">
        <v>5</v>
      </c>
      <c r="B19" s="478" t="s">
        <v>766</v>
      </c>
      <c r="C19" s="471" t="s">
        <v>767</v>
      </c>
      <c r="D19" s="471" t="s">
        <v>808</v>
      </c>
      <c r="E19" s="288"/>
      <c r="F19" s="333"/>
      <c r="G19" s="429"/>
      <c r="H19" s="64"/>
      <c r="I19" s="64"/>
      <c r="J19" s="245"/>
      <c r="K19" s="64"/>
      <c r="L19" s="64"/>
      <c r="M19" s="64"/>
      <c r="N19" s="64">
        <v>50000</v>
      </c>
      <c r="O19" s="247"/>
      <c r="P19" s="247"/>
      <c r="Q19" s="247"/>
      <c r="R19" s="247"/>
      <c r="S19" s="247"/>
      <c r="T19" s="126">
        <f t="shared" si="5"/>
        <v>50000</v>
      </c>
      <c r="U19" s="129">
        <f t="shared" si="6"/>
        <v>0</v>
      </c>
      <c r="V19" s="298">
        <f t="shared" si="7"/>
        <v>50000</v>
      </c>
      <c r="W19" s="22" t="s">
        <v>810</v>
      </c>
    </row>
    <row r="20" spans="1:24" ht="33.75" customHeight="1" x14ac:dyDescent="0.35">
      <c r="A20" s="22">
        <v>6</v>
      </c>
      <c r="B20" s="475" t="s">
        <v>769</v>
      </c>
      <c r="C20" s="472" t="s">
        <v>768</v>
      </c>
      <c r="D20" s="471" t="s">
        <v>809</v>
      </c>
      <c r="E20" s="288"/>
      <c r="F20" s="333"/>
      <c r="G20" s="429"/>
      <c r="H20" s="64"/>
      <c r="I20" s="64"/>
      <c r="J20" s="245"/>
      <c r="K20" s="64"/>
      <c r="L20" s="64"/>
      <c r="M20" s="64"/>
      <c r="N20" s="64">
        <v>50000</v>
      </c>
      <c r="O20" s="247"/>
      <c r="P20" s="247"/>
      <c r="Q20" s="245">
        <v>25000</v>
      </c>
      <c r="R20" s="247"/>
      <c r="S20" s="247"/>
      <c r="T20" s="126">
        <f t="shared" si="5"/>
        <v>50000</v>
      </c>
      <c r="U20" s="129">
        <f t="shared" si="6"/>
        <v>25000</v>
      </c>
      <c r="V20" s="298">
        <f t="shared" si="7"/>
        <v>75000</v>
      </c>
      <c r="W20" s="22" t="s">
        <v>810</v>
      </c>
    </row>
    <row r="21" spans="1:24" ht="18.75" customHeight="1" x14ac:dyDescent="0.35">
      <c r="A21" s="22">
        <v>7</v>
      </c>
      <c r="B21" s="473" t="s">
        <v>783</v>
      </c>
      <c r="C21" s="473" t="s">
        <v>782</v>
      </c>
      <c r="D21" s="474" t="s">
        <v>781</v>
      </c>
      <c r="E21" s="275"/>
      <c r="F21" s="333"/>
      <c r="G21" s="429"/>
      <c r="H21" s="64"/>
      <c r="I21" s="64"/>
      <c r="J21" s="245"/>
      <c r="K21" s="64"/>
      <c r="L21" s="64"/>
      <c r="M21" s="64"/>
      <c r="N21" s="64">
        <v>50000</v>
      </c>
      <c r="O21" s="245"/>
      <c r="P21" s="245"/>
      <c r="Q21" s="247">
        <v>25000</v>
      </c>
      <c r="R21" s="245"/>
      <c r="S21" s="245"/>
      <c r="T21" s="126">
        <f t="shared" si="5"/>
        <v>50000</v>
      </c>
      <c r="U21" s="129">
        <f t="shared" si="6"/>
        <v>25000</v>
      </c>
      <c r="V21" s="298">
        <f t="shared" si="7"/>
        <v>75000</v>
      </c>
      <c r="W21" s="22" t="s">
        <v>810</v>
      </c>
      <c r="X21" t="s">
        <v>1200</v>
      </c>
    </row>
    <row r="22" spans="1:24" ht="29" x14ac:dyDescent="0.35">
      <c r="A22" s="22">
        <v>8</v>
      </c>
      <c r="B22" s="473" t="s">
        <v>786</v>
      </c>
      <c r="C22" s="473" t="s">
        <v>785</v>
      </c>
      <c r="D22" s="474" t="s">
        <v>784</v>
      </c>
      <c r="E22" s="275"/>
      <c r="F22" s="333"/>
      <c r="G22" s="429"/>
      <c r="H22" s="64"/>
      <c r="I22" s="64"/>
      <c r="J22" s="245"/>
      <c r="K22" s="64"/>
      <c r="L22" s="64"/>
      <c r="M22" s="64"/>
      <c r="N22" s="64">
        <v>50000</v>
      </c>
      <c r="O22" s="245"/>
      <c r="P22" s="245"/>
      <c r="Q22" s="245"/>
      <c r="R22" s="245"/>
      <c r="S22" s="245"/>
      <c r="T22" s="126">
        <f t="shared" si="5"/>
        <v>50000</v>
      </c>
      <c r="U22" s="129">
        <f t="shared" si="6"/>
        <v>0</v>
      </c>
      <c r="V22" s="298">
        <f t="shared" si="7"/>
        <v>50000</v>
      </c>
      <c r="W22" s="22" t="s">
        <v>810</v>
      </c>
    </row>
    <row r="23" spans="1:24" x14ac:dyDescent="0.35">
      <c r="A23" s="22">
        <v>9</v>
      </c>
      <c r="B23" s="473" t="s">
        <v>789</v>
      </c>
      <c r="C23" s="473" t="s">
        <v>787</v>
      </c>
      <c r="D23" s="474" t="s">
        <v>788</v>
      </c>
      <c r="E23" s="275"/>
      <c r="F23" s="283"/>
      <c r="G23" s="429"/>
      <c r="H23" s="64"/>
      <c r="I23" s="64"/>
      <c r="J23" s="245"/>
      <c r="K23" s="64"/>
      <c r="L23" s="64"/>
      <c r="M23" s="64"/>
      <c r="N23" s="64">
        <v>50000</v>
      </c>
      <c r="O23" s="245"/>
      <c r="P23" s="245"/>
      <c r="Q23" s="247">
        <v>25000</v>
      </c>
      <c r="R23" s="245"/>
      <c r="S23" s="245"/>
      <c r="T23" s="126">
        <f t="shared" si="5"/>
        <v>50000</v>
      </c>
      <c r="U23" s="129">
        <f t="shared" si="6"/>
        <v>25000</v>
      </c>
      <c r="V23" s="298">
        <f t="shared" si="7"/>
        <v>75000</v>
      </c>
      <c r="W23" s="22" t="s">
        <v>810</v>
      </c>
    </row>
    <row r="24" spans="1:24" ht="29" x14ac:dyDescent="0.35">
      <c r="A24" s="22">
        <v>10</v>
      </c>
      <c r="B24" s="473" t="s">
        <v>792</v>
      </c>
      <c r="C24" s="473" t="s">
        <v>791</v>
      </c>
      <c r="D24" s="474" t="s">
        <v>790</v>
      </c>
      <c r="E24" s="275"/>
      <c r="F24" s="334"/>
      <c r="G24" s="429"/>
      <c r="H24" s="64"/>
      <c r="I24" s="64"/>
      <c r="J24" s="245"/>
      <c r="K24" s="64"/>
      <c r="L24" s="64"/>
      <c r="M24" s="64"/>
      <c r="N24" s="64">
        <v>50000</v>
      </c>
      <c r="O24" s="245"/>
      <c r="P24" s="245"/>
      <c r="Q24" s="245"/>
      <c r="R24" s="245"/>
      <c r="S24" s="245"/>
      <c r="T24" s="126">
        <f t="shared" si="5"/>
        <v>50000</v>
      </c>
      <c r="U24" s="129">
        <f t="shared" si="6"/>
        <v>0</v>
      </c>
      <c r="V24" s="298">
        <f t="shared" si="7"/>
        <v>50000</v>
      </c>
      <c r="W24" s="22" t="s">
        <v>810</v>
      </c>
    </row>
    <row r="25" spans="1:24" ht="29" x14ac:dyDescent="0.35">
      <c r="A25" s="22">
        <v>11</v>
      </c>
      <c r="B25" s="473" t="s">
        <v>794</v>
      </c>
      <c r="C25" s="473" t="s">
        <v>795</v>
      </c>
      <c r="D25" s="474" t="s">
        <v>793</v>
      </c>
      <c r="E25" s="275"/>
      <c r="F25" s="334"/>
      <c r="G25" s="429"/>
      <c r="H25" s="64"/>
      <c r="I25" s="64"/>
      <c r="J25" s="245"/>
      <c r="K25" s="64"/>
      <c r="L25" s="64"/>
      <c r="M25" s="64"/>
      <c r="N25" s="64">
        <v>50000</v>
      </c>
      <c r="O25" s="245"/>
      <c r="P25" s="245"/>
      <c r="Q25" s="245"/>
      <c r="R25" s="245"/>
      <c r="S25" s="245"/>
      <c r="T25" s="126">
        <f t="shared" si="5"/>
        <v>50000</v>
      </c>
      <c r="U25" s="129">
        <f t="shared" si="6"/>
        <v>0</v>
      </c>
      <c r="V25" s="298">
        <f t="shared" si="7"/>
        <v>50000</v>
      </c>
      <c r="W25" s="22" t="s">
        <v>810</v>
      </c>
    </row>
    <row r="26" spans="1:24" ht="29" x14ac:dyDescent="0.35">
      <c r="A26" s="22">
        <v>12</v>
      </c>
      <c r="B26" s="473" t="s">
        <v>1201</v>
      </c>
      <c r="C26" s="473" t="s">
        <v>797</v>
      </c>
      <c r="D26" s="474" t="s">
        <v>796</v>
      </c>
      <c r="E26" s="275"/>
      <c r="F26" s="334"/>
      <c r="G26" s="429"/>
      <c r="H26" s="64"/>
      <c r="I26" s="64"/>
      <c r="J26" s="245"/>
      <c r="K26" s="64"/>
      <c r="L26" s="64"/>
      <c r="M26" s="64"/>
      <c r="N26" s="64">
        <v>50000</v>
      </c>
      <c r="O26" s="245"/>
      <c r="P26" s="245">
        <v>0</v>
      </c>
      <c r="Q26" s="245">
        <v>25000</v>
      </c>
      <c r="R26" s="245"/>
      <c r="S26" s="245"/>
      <c r="T26" s="126">
        <f t="shared" si="5"/>
        <v>50000</v>
      </c>
      <c r="U26" s="129">
        <f t="shared" si="6"/>
        <v>25000</v>
      </c>
      <c r="V26" s="298">
        <f t="shared" si="7"/>
        <v>75000</v>
      </c>
      <c r="W26" s="22" t="s">
        <v>810</v>
      </c>
    </row>
    <row r="27" spans="1:24" ht="29.25" customHeight="1" x14ac:dyDescent="0.35">
      <c r="A27" s="22">
        <v>13</v>
      </c>
      <c r="B27" s="473" t="s">
        <v>806</v>
      </c>
      <c r="C27" s="473" t="s">
        <v>799</v>
      </c>
      <c r="D27" s="474" t="s">
        <v>798</v>
      </c>
      <c r="E27" s="275"/>
      <c r="F27" s="334"/>
      <c r="G27" s="429"/>
      <c r="H27" s="64"/>
      <c r="I27" s="64"/>
      <c r="J27" s="245"/>
      <c r="K27" s="64"/>
      <c r="L27" s="64"/>
      <c r="M27" s="64"/>
      <c r="N27" s="64">
        <v>50000</v>
      </c>
      <c r="O27" s="245"/>
      <c r="P27" s="245"/>
      <c r="Q27" s="245">
        <v>25000</v>
      </c>
      <c r="R27" s="245"/>
      <c r="S27" s="245"/>
      <c r="T27" s="126">
        <f t="shared" si="5"/>
        <v>50000</v>
      </c>
      <c r="U27" s="129">
        <f t="shared" si="6"/>
        <v>25000</v>
      </c>
      <c r="V27" s="298">
        <f t="shared" si="7"/>
        <v>75000</v>
      </c>
      <c r="W27" s="22" t="s">
        <v>810</v>
      </c>
    </row>
    <row r="28" spans="1:24" ht="29.4" customHeight="1" x14ac:dyDescent="0.35">
      <c r="A28" s="22">
        <v>14</v>
      </c>
      <c r="B28" s="473" t="s">
        <v>801</v>
      </c>
      <c r="C28" s="473" t="s">
        <v>800</v>
      </c>
      <c r="D28" s="474" t="s">
        <v>802</v>
      </c>
      <c r="E28" s="275"/>
      <c r="F28" s="334"/>
      <c r="G28" s="429"/>
      <c r="H28" s="64"/>
      <c r="I28" s="64"/>
      <c r="J28" s="245"/>
      <c r="K28" s="64"/>
      <c r="L28" s="64"/>
      <c r="M28" s="64"/>
      <c r="N28" s="64">
        <v>50000</v>
      </c>
      <c r="O28" s="245"/>
      <c r="P28" s="245"/>
      <c r="Q28" s="245"/>
      <c r="R28" s="245"/>
      <c r="S28" s="245"/>
      <c r="T28" s="126">
        <f t="shared" si="5"/>
        <v>50000</v>
      </c>
      <c r="U28" s="129">
        <f t="shared" si="6"/>
        <v>0</v>
      </c>
      <c r="V28" s="298">
        <f t="shared" si="7"/>
        <v>50000</v>
      </c>
      <c r="W28" s="22" t="s">
        <v>810</v>
      </c>
    </row>
    <row r="29" spans="1:24" ht="29" x14ac:dyDescent="0.35">
      <c r="A29" s="22">
        <v>15</v>
      </c>
      <c r="B29" s="473" t="s">
        <v>805</v>
      </c>
      <c r="C29" s="473" t="s">
        <v>804</v>
      </c>
      <c r="D29" s="474" t="s">
        <v>803</v>
      </c>
      <c r="E29" s="275"/>
      <c r="F29" s="334"/>
      <c r="G29" s="429"/>
      <c r="H29" s="64"/>
      <c r="I29" s="64"/>
      <c r="J29" s="245"/>
      <c r="K29" s="64"/>
      <c r="L29" s="64"/>
      <c r="M29" s="64"/>
      <c r="N29" s="64">
        <v>50000</v>
      </c>
      <c r="O29" s="245"/>
      <c r="P29" s="245"/>
      <c r="Q29" s="245"/>
      <c r="R29" s="245"/>
      <c r="S29" s="245"/>
      <c r="T29" s="126">
        <f t="shared" si="5"/>
        <v>50000</v>
      </c>
      <c r="U29" s="129">
        <f t="shared" si="6"/>
        <v>0</v>
      </c>
      <c r="V29" s="298">
        <f t="shared" si="7"/>
        <v>50000</v>
      </c>
      <c r="W29" s="22" t="s">
        <v>810</v>
      </c>
    </row>
    <row r="30" spans="1:24" x14ac:dyDescent="0.35">
      <c r="A30" s="22">
        <v>16</v>
      </c>
      <c r="B30" s="473" t="s">
        <v>819</v>
      </c>
      <c r="C30" s="473" t="s">
        <v>771</v>
      </c>
      <c r="D30" s="474" t="s">
        <v>807</v>
      </c>
      <c r="E30" s="275"/>
      <c r="F30" s="275"/>
      <c r="G30" s="429"/>
      <c r="H30" s="64"/>
      <c r="I30" s="64"/>
      <c r="J30" s="245"/>
      <c r="K30" s="64"/>
      <c r="L30" s="64"/>
      <c r="M30" s="64"/>
      <c r="N30" s="245">
        <v>50000</v>
      </c>
      <c r="O30" s="245"/>
      <c r="P30" s="245"/>
      <c r="Q30" s="514">
        <v>25000</v>
      </c>
      <c r="R30" s="514"/>
      <c r="S30" s="514">
        <v>25000</v>
      </c>
      <c r="T30" s="126">
        <f t="shared" si="5"/>
        <v>50000</v>
      </c>
      <c r="U30" s="129">
        <f t="shared" si="6"/>
        <v>50000</v>
      </c>
      <c r="V30" s="298">
        <f t="shared" si="7"/>
        <v>100000</v>
      </c>
      <c r="W30" s="22" t="s">
        <v>810</v>
      </c>
    </row>
    <row r="31" spans="1:24" ht="18" customHeight="1" x14ac:dyDescent="0.35">
      <c r="A31" s="22">
        <v>17</v>
      </c>
      <c r="B31" s="479" t="s">
        <v>812</v>
      </c>
      <c r="C31" s="473" t="s">
        <v>813</v>
      </c>
      <c r="D31" s="474" t="s">
        <v>834</v>
      </c>
      <c r="E31" s="275"/>
      <c r="F31" s="275"/>
      <c r="G31" s="429"/>
      <c r="H31" s="64"/>
      <c r="I31" s="64"/>
      <c r="J31" s="245"/>
      <c r="K31" s="64"/>
      <c r="L31" s="64"/>
      <c r="M31" s="64"/>
      <c r="N31" s="247">
        <v>50000</v>
      </c>
      <c r="O31" s="245"/>
      <c r="P31" s="245"/>
      <c r="Q31" s="245"/>
      <c r="R31" s="245"/>
      <c r="S31" s="245"/>
      <c r="T31" s="126">
        <f t="shared" si="5"/>
        <v>50000</v>
      </c>
      <c r="U31" s="129">
        <f t="shared" si="6"/>
        <v>0</v>
      </c>
      <c r="V31" s="298">
        <f t="shared" si="7"/>
        <v>50000</v>
      </c>
      <c r="W31" s="22"/>
      <c r="X31" t="s">
        <v>846</v>
      </c>
    </row>
    <row r="32" spans="1:24" ht="18" customHeight="1" x14ac:dyDescent="0.35">
      <c r="A32" s="22">
        <v>18</v>
      </c>
      <c r="B32" s="479" t="s">
        <v>1202</v>
      </c>
      <c r="C32" s="473" t="s">
        <v>826</v>
      </c>
      <c r="D32" s="474" t="s">
        <v>835</v>
      </c>
      <c r="E32" s="275"/>
      <c r="F32" s="275"/>
      <c r="G32" s="429"/>
      <c r="H32" s="64"/>
      <c r="I32" s="64"/>
      <c r="J32" s="245"/>
      <c r="K32" s="64"/>
      <c r="L32" s="64"/>
      <c r="M32" s="64"/>
      <c r="N32" s="247">
        <v>50000</v>
      </c>
      <c r="O32" s="245"/>
      <c r="P32" s="245"/>
      <c r="Q32" s="245">
        <v>25000</v>
      </c>
      <c r="R32" s="245"/>
      <c r="S32" s="245"/>
      <c r="T32" s="126">
        <f t="shared" si="5"/>
        <v>50000</v>
      </c>
      <c r="U32" s="129">
        <f t="shared" si="6"/>
        <v>25000</v>
      </c>
      <c r="V32" s="298">
        <f t="shared" si="7"/>
        <v>75000</v>
      </c>
      <c r="W32" s="22"/>
      <c r="X32" t="s">
        <v>846</v>
      </c>
    </row>
    <row r="33" spans="1:27" ht="21.65" customHeight="1" x14ac:dyDescent="0.35">
      <c r="A33" s="22">
        <v>19</v>
      </c>
      <c r="B33" s="479" t="s">
        <v>814</v>
      </c>
      <c r="C33" s="473" t="s">
        <v>815</v>
      </c>
      <c r="D33" s="474" t="s">
        <v>836</v>
      </c>
      <c r="E33" s="275"/>
      <c r="F33" s="275"/>
      <c r="G33" s="429"/>
      <c r="H33" s="64"/>
      <c r="I33" s="64"/>
      <c r="J33" s="245"/>
      <c r="K33" s="64"/>
      <c r="L33" s="64"/>
      <c r="M33" s="64"/>
      <c r="N33" s="247">
        <v>50000</v>
      </c>
      <c r="O33" s="245"/>
      <c r="P33" s="245"/>
      <c r="Q33" s="245"/>
      <c r="R33" s="245"/>
      <c r="S33" s="245"/>
      <c r="T33" s="126">
        <f t="shared" si="5"/>
        <v>50000</v>
      </c>
      <c r="U33" s="129">
        <f t="shared" si="6"/>
        <v>0</v>
      </c>
      <c r="V33" s="298">
        <f t="shared" si="7"/>
        <v>50000</v>
      </c>
      <c r="W33" s="22"/>
      <c r="X33" t="s">
        <v>846</v>
      </c>
    </row>
    <row r="34" spans="1:27" x14ac:dyDescent="0.35">
      <c r="A34" s="22">
        <v>20</v>
      </c>
      <c r="B34" s="479" t="s">
        <v>816</v>
      </c>
      <c r="C34" s="473" t="s">
        <v>817</v>
      </c>
      <c r="D34" s="474" t="s">
        <v>837</v>
      </c>
      <c r="E34" s="275"/>
      <c r="F34" s="275"/>
      <c r="G34" s="429"/>
      <c r="H34" s="64"/>
      <c r="I34" s="64"/>
      <c r="J34" s="245"/>
      <c r="K34" s="64"/>
      <c r="L34" s="64"/>
      <c r="M34" s="64"/>
      <c r="N34" s="247">
        <v>50000</v>
      </c>
      <c r="O34" s="245"/>
      <c r="P34" s="245"/>
      <c r="Q34" s="245"/>
      <c r="R34" s="245"/>
      <c r="S34" s="245"/>
      <c r="T34" s="126">
        <f t="shared" si="5"/>
        <v>50000</v>
      </c>
      <c r="U34" s="129">
        <f t="shared" si="6"/>
        <v>0</v>
      </c>
      <c r="V34" s="298">
        <f t="shared" si="7"/>
        <v>50000</v>
      </c>
      <c r="W34" s="22"/>
      <c r="X34" t="s">
        <v>846</v>
      </c>
    </row>
    <row r="35" spans="1:27" x14ac:dyDescent="0.35">
      <c r="A35" s="22">
        <v>21</v>
      </c>
      <c r="B35" s="479" t="s">
        <v>818</v>
      </c>
      <c r="C35" s="473" t="s">
        <v>820</v>
      </c>
      <c r="D35" s="474" t="s">
        <v>838</v>
      </c>
      <c r="E35" s="275"/>
      <c r="F35" s="275"/>
      <c r="G35" s="429"/>
      <c r="H35" s="64"/>
      <c r="I35" s="64"/>
      <c r="J35" s="245"/>
      <c r="K35" s="64"/>
      <c r="L35" s="64"/>
      <c r="M35" s="64"/>
      <c r="N35" s="247">
        <v>50000</v>
      </c>
      <c r="O35" s="245"/>
      <c r="P35" s="245"/>
      <c r="Q35" s="245"/>
      <c r="R35" s="245"/>
      <c r="S35" s="245"/>
      <c r="T35" s="126">
        <f t="shared" si="5"/>
        <v>50000</v>
      </c>
      <c r="U35" s="129">
        <f t="shared" si="6"/>
        <v>0</v>
      </c>
      <c r="V35" s="298">
        <f t="shared" si="7"/>
        <v>50000</v>
      </c>
      <c r="W35" s="22"/>
      <c r="X35" t="s">
        <v>846</v>
      </c>
    </row>
    <row r="36" spans="1:27" x14ac:dyDescent="0.35">
      <c r="A36" s="22">
        <v>22</v>
      </c>
      <c r="B36" s="479" t="s">
        <v>821</v>
      </c>
      <c r="C36" s="473" t="s">
        <v>782</v>
      </c>
      <c r="D36" s="474" t="s">
        <v>840</v>
      </c>
      <c r="E36" s="275"/>
      <c r="F36" s="275"/>
      <c r="G36" s="429"/>
      <c r="H36" s="64"/>
      <c r="I36" s="64"/>
      <c r="J36" s="245"/>
      <c r="K36" s="64"/>
      <c r="L36" s="64"/>
      <c r="M36" s="64"/>
      <c r="N36" s="247">
        <v>50000</v>
      </c>
      <c r="O36" s="245"/>
      <c r="P36" s="245"/>
      <c r="Q36" s="245"/>
      <c r="R36" s="245"/>
      <c r="S36" s="245"/>
      <c r="T36" s="126">
        <f t="shared" si="5"/>
        <v>50000</v>
      </c>
      <c r="U36" s="129">
        <f t="shared" si="6"/>
        <v>0</v>
      </c>
      <c r="V36" s="298">
        <f t="shared" si="7"/>
        <v>50000</v>
      </c>
      <c r="W36" s="22"/>
      <c r="X36" t="s">
        <v>846</v>
      </c>
    </row>
    <row r="37" spans="1:27" x14ac:dyDescent="0.35">
      <c r="A37" s="22">
        <v>23</v>
      </c>
      <c r="B37" s="479" t="s">
        <v>822</v>
      </c>
      <c r="C37" s="473" t="s">
        <v>767</v>
      </c>
      <c r="D37" s="474" t="s">
        <v>839</v>
      </c>
      <c r="E37" s="275"/>
      <c r="F37" s="275"/>
      <c r="G37" s="423"/>
      <c r="H37" s="245"/>
      <c r="I37" s="245"/>
      <c r="J37" s="245"/>
      <c r="K37" s="245"/>
      <c r="L37" s="245"/>
      <c r="M37" s="245"/>
      <c r="N37" s="247">
        <v>50000</v>
      </c>
      <c r="O37" s="245"/>
      <c r="P37" s="245"/>
      <c r="Q37" s="245">
        <v>25000</v>
      </c>
      <c r="R37" s="245"/>
      <c r="S37" s="245"/>
      <c r="T37" s="126">
        <f t="shared" si="5"/>
        <v>50000</v>
      </c>
      <c r="U37" s="129">
        <f t="shared" si="6"/>
        <v>25000</v>
      </c>
      <c r="V37" s="298">
        <f t="shared" si="7"/>
        <v>75000</v>
      </c>
      <c r="W37" s="22"/>
      <c r="X37" t="s">
        <v>846</v>
      </c>
    </row>
    <row r="38" spans="1:27" ht="29" x14ac:dyDescent="0.35">
      <c r="A38" s="22">
        <v>24</v>
      </c>
      <c r="B38" s="480" t="s">
        <v>823</v>
      </c>
      <c r="C38" s="475" t="s">
        <v>768</v>
      </c>
      <c r="D38" s="476" t="s">
        <v>841</v>
      </c>
      <c r="E38" s="440">
        <v>43724</v>
      </c>
      <c r="F38" s="279"/>
      <c r="G38" s="423"/>
      <c r="H38" s="245"/>
      <c r="I38" s="245"/>
      <c r="J38" s="245"/>
      <c r="K38" s="245"/>
      <c r="L38" s="245"/>
      <c r="M38" s="245"/>
      <c r="N38" s="208">
        <v>50000</v>
      </c>
      <c r="O38" s="245"/>
      <c r="P38" s="245"/>
      <c r="Q38" s="245"/>
      <c r="R38" s="245"/>
      <c r="S38" s="245"/>
      <c r="T38" s="126">
        <f t="shared" si="5"/>
        <v>50000</v>
      </c>
      <c r="U38" s="129">
        <f t="shared" si="6"/>
        <v>0</v>
      </c>
      <c r="V38" s="298">
        <f t="shared" si="7"/>
        <v>50000</v>
      </c>
      <c r="W38" s="22"/>
      <c r="X38" t="s">
        <v>846</v>
      </c>
    </row>
    <row r="39" spans="1:27" ht="29" x14ac:dyDescent="0.35">
      <c r="A39" s="22">
        <v>25</v>
      </c>
      <c r="B39" s="479" t="s">
        <v>824</v>
      </c>
      <c r="C39" s="475" t="s">
        <v>768</v>
      </c>
      <c r="D39" s="477" t="s">
        <v>842</v>
      </c>
      <c r="E39" s="379">
        <v>43722</v>
      </c>
      <c r="F39" s="280"/>
      <c r="G39" s="423"/>
      <c r="H39" s="245"/>
      <c r="I39" s="245"/>
      <c r="J39" s="245"/>
      <c r="K39" s="245"/>
      <c r="L39" s="245"/>
      <c r="M39" s="245"/>
      <c r="N39" s="208">
        <v>52500</v>
      </c>
      <c r="O39" s="245"/>
      <c r="P39" s="245"/>
      <c r="Q39" s="247">
        <v>25000</v>
      </c>
      <c r="R39" s="245"/>
      <c r="S39" s="245"/>
      <c r="T39" s="126">
        <f t="shared" si="5"/>
        <v>52500</v>
      </c>
      <c r="U39" s="129">
        <f t="shared" si="6"/>
        <v>25000</v>
      </c>
      <c r="V39" s="298">
        <f t="shared" si="7"/>
        <v>77500</v>
      </c>
      <c r="W39" s="22"/>
      <c r="X39" t="s">
        <v>846</v>
      </c>
    </row>
    <row r="40" spans="1:27" ht="29.25" customHeight="1" x14ac:dyDescent="0.35">
      <c r="A40" s="22">
        <v>26</v>
      </c>
      <c r="B40" s="479" t="s">
        <v>1203</v>
      </c>
      <c r="C40" s="473" t="s">
        <v>785</v>
      </c>
      <c r="D40" s="477" t="s">
        <v>843</v>
      </c>
      <c r="E40" s="379">
        <v>43720</v>
      </c>
      <c r="F40" s="280"/>
      <c r="G40" s="423"/>
      <c r="H40" s="245"/>
      <c r="I40" s="245"/>
      <c r="J40" s="245"/>
      <c r="K40" s="245"/>
      <c r="L40" s="245"/>
      <c r="M40" s="245"/>
      <c r="N40" s="208">
        <v>50000</v>
      </c>
      <c r="O40" s="245"/>
      <c r="P40" s="245"/>
      <c r="Q40" s="245">
        <v>25000</v>
      </c>
      <c r="R40" s="245"/>
      <c r="S40" s="245"/>
      <c r="T40" s="126">
        <f t="shared" si="5"/>
        <v>50000</v>
      </c>
      <c r="U40" s="129">
        <f t="shared" si="6"/>
        <v>25000</v>
      </c>
      <c r="V40" s="298">
        <f t="shared" si="7"/>
        <v>75000</v>
      </c>
      <c r="W40" s="22"/>
      <c r="X40" t="s">
        <v>846</v>
      </c>
    </row>
    <row r="41" spans="1:27" ht="27" customHeight="1" x14ac:dyDescent="0.35">
      <c r="A41" s="22">
        <v>27</v>
      </c>
      <c r="B41" s="479" t="s">
        <v>825</v>
      </c>
      <c r="C41" s="473" t="s">
        <v>826</v>
      </c>
      <c r="D41" s="477" t="s">
        <v>844</v>
      </c>
      <c r="E41" s="280"/>
      <c r="F41" s="280"/>
      <c r="G41" s="429"/>
      <c r="H41" s="64"/>
      <c r="I41" s="64"/>
      <c r="J41" s="245"/>
      <c r="K41" s="64"/>
      <c r="L41" s="64"/>
      <c r="M41" s="64"/>
      <c r="N41" s="245">
        <v>50000</v>
      </c>
      <c r="O41" s="245"/>
      <c r="P41" s="245"/>
      <c r="Q41" s="245">
        <v>25000</v>
      </c>
      <c r="R41" s="245"/>
      <c r="S41" s="245"/>
      <c r="T41" s="126">
        <f t="shared" si="5"/>
        <v>50000</v>
      </c>
      <c r="U41" s="129">
        <f t="shared" si="6"/>
        <v>25000</v>
      </c>
      <c r="V41" s="298">
        <f t="shared" si="7"/>
        <v>75000</v>
      </c>
      <c r="W41" s="22"/>
      <c r="X41" t="s">
        <v>846</v>
      </c>
    </row>
    <row r="42" spans="1:27" ht="21" customHeight="1" x14ac:dyDescent="0.35">
      <c r="A42" s="22">
        <v>28</v>
      </c>
      <c r="B42" s="281" t="s">
        <v>1204</v>
      </c>
      <c r="C42" s="281" t="s">
        <v>815</v>
      </c>
      <c r="D42" s="275" t="s">
        <v>1205</v>
      </c>
      <c r="E42" s="334">
        <v>44165</v>
      </c>
      <c r="F42" s="275"/>
      <c r="G42" s="429"/>
      <c r="H42" s="64"/>
      <c r="I42" s="64"/>
      <c r="J42" s="245"/>
      <c r="K42" s="64"/>
      <c r="L42" s="64"/>
      <c r="M42" s="64"/>
      <c r="N42" s="64"/>
      <c r="O42" s="245"/>
      <c r="P42" s="245">
        <v>50000</v>
      </c>
      <c r="Q42" s="245"/>
      <c r="R42" s="245"/>
      <c r="S42" s="245"/>
      <c r="T42" s="126">
        <f t="shared" si="5"/>
        <v>50000</v>
      </c>
      <c r="U42" s="129">
        <f t="shared" si="6"/>
        <v>0</v>
      </c>
      <c r="V42" s="298">
        <f t="shared" si="7"/>
        <v>50000</v>
      </c>
      <c r="W42" s="22"/>
    </row>
    <row r="43" spans="1:27" s="332" customFormat="1" ht="28" x14ac:dyDescent="0.35">
      <c r="A43" s="22">
        <v>29</v>
      </c>
      <c r="B43" s="281" t="s">
        <v>1206</v>
      </c>
      <c r="C43" s="281" t="s">
        <v>1207</v>
      </c>
      <c r="D43" s="275" t="s">
        <v>1208</v>
      </c>
      <c r="E43" s="334">
        <v>44161</v>
      </c>
      <c r="F43" s="275"/>
      <c r="G43" s="429"/>
      <c r="H43" s="64"/>
      <c r="I43" s="64"/>
      <c r="J43" s="245"/>
      <c r="K43" s="64"/>
      <c r="L43" s="64"/>
      <c r="M43" s="64"/>
      <c r="N43" s="64"/>
      <c r="O43" s="245"/>
      <c r="P43" s="245">
        <v>50000</v>
      </c>
      <c r="Q43" s="245">
        <v>25000</v>
      </c>
      <c r="R43" s="245"/>
      <c r="S43" s="245"/>
      <c r="T43" s="126">
        <f t="shared" si="5"/>
        <v>50000</v>
      </c>
      <c r="U43" s="129">
        <f t="shared" si="6"/>
        <v>25000</v>
      </c>
      <c r="V43" s="298">
        <f t="shared" si="7"/>
        <v>75000</v>
      </c>
      <c r="W43" s="22"/>
      <c r="X43"/>
      <c r="Y43"/>
      <c r="Z43"/>
      <c r="AA43"/>
    </row>
    <row r="44" spans="1:27" s="332" customFormat="1" ht="22.5" customHeight="1" x14ac:dyDescent="0.35">
      <c r="A44" s="22">
        <v>30</v>
      </c>
      <c r="B44" s="281" t="s">
        <v>1209</v>
      </c>
      <c r="C44" s="281" t="s">
        <v>826</v>
      </c>
      <c r="D44" s="275" t="s">
        <v>1210</v>
      </c>
      <c r="E44" s="334">
        <v>44158</v>
      </c>
      <c r="F44" s="275"/>
      <c r="G44" s="429"/>
      <c r="H44" s="64"/>
      <c r="I44" s="64"/>
      <c r="J44" s="245"/>
      <c r="K44" s="64"/>
      <c r="L44" s="64"/>
      <c r="M44" s="64"/>
      <c r="N44" s="64"/>
      <c r="O44" s="245"/>
      <c r="P44" s="245">
        <v>50000</v>
      </c>
      <c r="Q44" s="245">
        <v>25000</v>
      </c>
      <c r="R44" s="245"/>
      <c r="S44" s="245"/>
      <c r="T44" s="126">
        <f t="shared" si="5"/>
        <v>50000</v>
      </c>
      <c r="U44" s="129">
        <f t="shared" si="6"/>
        <v>25000</v>
      </c>
      <c r="V44" s="298">
        <f t="shared" si="7"/>
        <v>75000</v>
      </c>
      <c r="W44" s="22"/>
      <c r="X44"/>
      <c r="Y44"/>
      <c r="Z44"/>
      <c r="AA44"/>
    </row>
    <row r="45" spans="1:27" s="332" customFormat="1" ht="28" x14ac:dyDescent="0.35">
      <c r="A45" s="22">
        <v>31</v>
      </c>
      <c r="B45" s="281" t="s">
        <v>1211</v>
      </c>
      <c r="C45" s="281" t="s">
        <v>804</v>
      </c>
      <c r="D45" s="275" t="s">
        <v>1212</v>
      </c>
      <c r="E45" s="334">
        <v>44165</v>
      </c>
      <c r="F45" s="275"/>
      <c r="G45" s="429"/>
      <c r="H45" s="64"/>
      <c r="I45" s="64"/>
      <c r="J45" s="245"/>
      <c r="K45" s="64"/>
      <c r="L45" s="64"/>
      <c r="M45" s="64"/>
      <c r="N45" s="64"/>
      <c r="O45" s="245"/>
      <c r="P45" s="245">
        <v>50000</v>
      </c>
      <c r="Q45" s="245"/>
      <c r="R45" s="245"/>
      <c r="S45" s="245"/>
      <c r="T45" s="126">
        <f t="shared" si="5"/>
        <v>50000</v>
      </c>
      <c r="U45" s="129">
        <f t="shared" si="6"/>
        <v>0</v>
      </c>
      <c r="V45" s="298">
        <f t="shared" si="7"/>
        <v>50000</v>
      </c>
      <c r="W45" s="22"/>
      <c r="X45"/>
      <c r="Y45"/>
      <c r="Z45"/>
      <c r="AA45"/>
    </row>
    <row r="46" spans="1:27" s="332" customFormat="1" ht="29.25" customHeight="1" x14ac:dyDescent="0.35">
      <c r="A46" s="22">
        <v>32</v>
      </c>
      <c r="B46" s="281" t="s">
        <v>1213</v>
      </c>
      <c r="C46" s="281" t="s">
        <v>775</v>
      </c>
      <c r="D46" s="275"/>
      <c r="E46" s="334">
        <v>43707</v>
      </c>
      <c r="F46" s="275"/>
      <c r="G46" s="429"/>
      <c r="H46" s="64"/>
      <c r="I46" s="64"/>
      <c r="J46" s="245"/>
      <c r="K46" s="64"/>
      <c r="L46" s="64"/>
      <c r="M46" s="64"/>
      <c r="N46" s="64">
        <v>50000</v>
      </c>
      <c r="O46" s="245">
        <v>25000</v>
      </c>
      <c r="P46" s="245"/>
      <c r="Q46" s="245">
        <v>25000</v>
      </c>
      <c r="R46" s="245"/>
      <c r="S46" s="245"/>
      <c r="T46" s="126">
        <f t="shared" si="5"/>
        <v>50000</v>
      </c>
      <c r="U46" s="129">
        <f t="shared" si="6"/>
        <v>50000</v>
      </c>
      <c r="V46" s="298">
        <f t="shared" si="7"/>
        <v>100000</v>
      </c>
      <c r="W46" s="22"/>
      <c r="X46" t="s">
        <v>1214</v>
      </c>
      <c r="Y46"/>
      <c r="Z46"/>
      <c r="AA46"/>
    </row>
    <row r="47" spans="1:27" s="332" customFormat="1" ht="42" x14ac:dyDescent="0.35">
      <c r="A47" s="22">
        <v>33</v>
      </c>
      <c r="B47" s="313" t="s">
        <v>1215</v>
      </c>
      <c r="C47" s="281" t="s">
        <v>1216</v>
      </c>
      <c r="D47" s="275" t="s">
        <v>1217</v>
      </c>
      <c r="E47" s="334">
        <v>44325</v>
      </c>
      <c r="F47" s="275"/>
      <c r="G47" s="429"/>
      <c r="H47" s="64"/>
      <c r="I47" s="64"/>
      <c r="J47" s="245"/>
      <c r="K47" s="64"/>
      <c r="L47" s="64"/>
      <c r="M47" s="64"/>
      <c r="N47" s="64"/>
      <c r="O47" s="245"/>
      <c r="P47" s="245"/>
      <c r="Q47" s="245"/>
      <c r="R47" s="247">
        <v>50000</v>
      </c>
      <c r="S47" s="245"/>
      <c r="T47" s="126">
        <f t="shared" si="5"/>
        <v>50000</v>
      </c>
      <c r="U47" s="129">
        <f t="shared" si="6"/>
        <v>0</v>
      </c>
      <c r="V47" s="298">
        <f t="shared" si="7"/>
        <v>50000</v>
      </c>
      <c r="W47" s="22"/>
      <c r="X47"/>
      <c r="Y47"/>
      <c r="Z47"/>
      <c r="AA47"/>
    </row>
    <row r="48" spans="1:27" s="332" customFormat="1" ht="25.25" customHeight="1" x14ac:dyDescent="0.35">
      <c r="A48" s="22">
        <v>34</v>
      </c>
      <c r="B48" s="313" t="s">
        <v>1193</v>
      </c>
      <c r="C48" s="281" t="s">
        <v>1194</v>
      </c>
      <c r="D48" s="275" t="s">
        <v>1195</v>
      </c>
      <c r="E48" s="334">
        <v>44334</v>
      </c>
      <c r="F48" s="275"/>
      <c r="G48" s="429"/>
      <c r="H48" s="64"/>
      <c r="I48" s="64"/>
      <c r="J48" s="245"/>
      <c r="K48" s="64"/>
      <c r="L48" s="64"/>
      <c r="M48" s="64"/>
      <c r="N48" s="64"/>
      <c r="O48" s="245"/>
      <c r="P48" s="245"/>
      <c r="Q48" s="245"/>
      <c r="R48" s="247">
        <v>50000</v>
      </c>
      <c r="S48" s="245"/>
      <c r="T48" s="126">
        <f t="shared" si="5"/>
        <v>50000</v>
      </c>
      <c r="U48" s="129">
        <f t="shared" si="6"/>
        <v>0</v>
      </c>
      <c r="V48" s="298">
        <f t="shared" si="7"/>
        <v>50000</v>
      </c>
      <c r="W48" s="22"/>
      <c r="X48"/>
      <c r="Y48"/>
      <c r="Z48"/>
      <c r="AA48"/>
    </row>
    <row r="49" spans="1:27" s="332" customFormat="1" ht="28" x14ac:dyDescent="0.35">
      <c r="A49" s="22">
        <v>35</v>
      </c>
      <c r="B49" s="313" t="s">
        <v>1196</v>
      </c>
      <c r="C49" s="281" t="s">
        <v>1194</v>
      </c>
      <c r="D49" s="275" t="s">
        <v>1197</v>
      </c>
      <c r="E49" s="334">
        <v>44325</v>
      </c>
      <c r="F49" s="275"/>
      <c r="G49" s="429"/>
      <c r="H49" s="64"/>
      <c r="I49" s="64"/>
      <c r="J49" s="245"/>
      <c r="K49" s="64"/>
      <c r="L49" s="64"/>
      <c r="M49" s="64"/>
      <c r="N49" s="64"/>
      <c r="O49" s="245"/>
      <c r="P49" s="245"/>
      <c r="Q49" s="245"/>
      <c r="R49" s="247">
        <v>50000</v>
      </c>
      <c r="S49" s="245"/>
      <c r="T49" s="126">
        <f t="shared" si="5"/>
        <v>50000</v>
      </c>
      <c r="U49" s="129">
        <f t="shared" si="6"/>
        <v>0</v>
      </c>
      <c r="V49" s="298">
        <f t="shared" si="7"/>
        <v>50000</v>
      </c>
      <c r="W49" s="22"/>
      <c r="X49"/>
      <c r="Y49"/>
      <c r="Z49"/>
      <c r="AA49"/>
    </row>
    <row r="50" spans="1:27" s="332" customFormat="1" ht="14.4" hidden="1" customHeight="1" x14ac:dyDescent="0.35">
      <c r="A50" s="22"/>
      <c r="B50" s="281"/>
      <c r="C50" s="281"/>
      <c r="D50" s="275"/>
      <c r="E50" s="334"/>
      <c r="F50" s="275"/>
      <c r="G50" s="429"/>
      <c r="H50" s="64"/>
      <c r="I50" s="64"/>
      <c r="J50" s="245"/>
      <c r="K50" s="64"/>
      <c r="L50" s="64"/>
      <c r="M50" s="64"/>
      <c r="N50" s="64"/>
      <c r="O50" s="245"/>
      <c r="P50" s="245"/>
      <c r="Q50" s="245"/>
      <c r="R50" s="245"/>
      <c r="S50" s="245"/>
      <c r="T50" s="126">
        <f t="shared" ref="T50:T56" si="8">L50+N50+P50</f>
        <v>0</v>
      </c>
      <c r="U50" s="129">
        <f t="shared" ref="U50:U56" si="9">G50+H50+I50+J50+K50+M50+O50+Q50</f>
        <v>0</v>
      </c>
      <c r="V50" s="298">
        <f t="shared" si="7"/>
        <v>0</v>
      </c>
      <c r="W50" s="22"/>
      <c r="X50"/>
      <c r="Y50"/>
      <c r="Z50"/>
      <c r="AA50"/>
    </row>
    <row r="51" spans="1:27" s="332" customFormat="1" ht="14.4" hidden="1" customHeight="1" x14ac:dyDescent="0.35">
      <c r="A51" s="22"/>
      <c r="B51" s="281"/>
      <c r="C51" s="281"/>
      <c r="D51" s="275"/>
      <c r="E51" s="334"/>
      <c r="F51" s="275"/>
      <c r="G51" s="429"/>
      <c r="H51" s="64"/>
      <c r="I51" s="64"/>
      <c r="J51" s="245"/>
      <c r="K51" s="64"/>
      <c r="L51" s="64"/>
      <c r="M51" s="64"/>
      <c r="N51" s="64"/>
      <c r="O51" s="245"/>
      <c r="P51" s="245"/>
      <c r="Q51" s="245"/>
      <c r="R51" s="245"/>
      <c r="S51" s="245"/>
      <c r="T51" s="126">
        <f t="shared" si="8"/>
        <v>0</v>
      </c>
      <c r="U51" s="129">
        <f t="shared" si="9"/>
        <v>0</v>
      </c>
      <c r="V51" s="298">
        <f t="shared" si="7"/>
        <v>0</v>
      </c>
      <c r="W51" s="22"/>
      <c r="X51"/>
      <c r="Y51"/>
      <c r="Z51"/>
      <c r="AA51"/>
    </row>
    <row r="52" spans="1:27" s="332" customFormat="1" ht="14.4" hidden="1" customHeight="1" x14ac:dyDescent="0.35">
      <c r="A52" s="22"/>
      <c r="B52" s="281"/>
      <c r="C52" s="281"/>
      <c r="D52" s="275"/>
      <c r="E52" s="334"/>
      <c r="F52" s="275"/>
      <c r="G52" s="429"/>
      <c r="H52" s="64"/>
      <c r="I52" s="64"/>
      <c r="J52" s="245"/>
      <c r="K52" s="64"/>
      <c r="L52" s="64"/>
      <c r="M52" s="64"/>
      <c r="N52" s="64"/>
      <c r="O52" s="245"/>
      <c r="P52" s="245"/>
      <c r="Q52" s="245"/>
      <c r="R52" s="245"/>
      <c r="S52" s="245"/>
      <c r="T52" s="126"/>
      <c r="U52" s="129">
        <f t="shared" si="9"/>
        <v>0</v>
      </c>
      <c r="V52" s="298">
        <f t="shared" si="7"/>
        <v>0</v>
      </c>
      <c r="W52" s="22"/>
      <c r="X52"/>
      <c r="Y52"/>
      <c r="Z52"/>
      <c r="AA52"/>
    </row>
    <row r="53" spans="1:27" s="332" customFormat="1" ht="14.4" hidden="1" customHeight="1" x14ac:dyDescent="0.35">
      <c r="A53" s="22"/>
      <c r="B53" s="281"/>
      <c r="C53" s="281"/>
      <c r="D53" s="275"/>
      <c r="E53" s="334"/>
      <c r="F53" s="275"/>
      <c r="G53" s="429"/>
      <c r="H53" s="64"/>
      <c r="I53" s="64"/>
      <c r="J53" s="245"/>
      <c r="K53" s="64"/>
      <c r="L53" s="64"/>
      <c r="M53" s="64"/>
      <c r="N53" s="64"/>
      <c r="O53" s="245"/>
      <c r="P53" s="245"/>
      <c r="Q53" s="245"/>
      <c r="R53" s="245"/>
      <c r="S53" s="245"/>
      <c r="T53" s="126"/>
      <c r="U53" s="129">
        <f t="shared" si="9"/>
        <v>0</v>
      </c>
      <c r="V53" s="298">
        <f t="shared" si="7"/>
        <v>0</v>
      </c>
      <c r="W53" s="22"/>
      <c r="X53"/>
      <c r="Y53"/>
      <c r="Z53"/>
      <c r="AA53"/>
    </row>
    <row r="54" spans="1:27" s="332" customFormat="1" ht="14.4" hidden="1" customHeight="1" x14ac:dyDescent="0.35">
      <c r="A54" s="22"/>
      <c r="B54" s="281"/>
      <c r="C54" s="281"/>
      <c r="D54" s="275"/>
      <c r="E54" s="334"/>
      <c r="F54" s="275"/>
      <c r="G54" s="429"/>
      <c r="H54" s="64"/>
      <c r="I54" s="64"/>
      <c r="J54" s="245"/>
      <c r="K54" s="64"/>
      <c r="L54" s="64"/>
      <c r="M54" s="64"/>
      <c r="N54" s="64"/>
      <c r="O54" s="245"/>
      <c r="P54" s="245"/>
      <c r="Q54" s="245"/>
      <c r="R54" s="245"/>
      <c r="S54" s="245"/>
      <c r="T54" s="126"/>
      <c r="U54" s="129">
        <f t="shared" si="9"/>
        <v>0</v>
      </c>
      <c r="V54" s="298">
        <f t="shared" si="7"/>
        <v>0</v>
      </c>
      <c r="W54" s="22"/>
      <c r="X54"/>
      <c r="Y54"/>
      <c r="Z54"/>
      <c r="AA54"/>
    </row>
    <row r="55" spans="1:27" s="332" customFormat="1" ht="14.4" hidden="1" customHeight="1" x14ac:dyDescent="0.35">
      <c r="A55" s="22"/>
      <c r="B55" s="281"/>
      <c r="C55" s="281"/>
      <c r="D55" s="275"/>
      <c r="E55" s="334"/>
      <c r="F55" s="275"/>
      <c r="G55" s="429"/>
      <c r="H55" s="64"/>
      <c r="I55" s="64"/>
      <c r="J55" s="245"/>
      <c r="K55" s="64"/>
      <c r="L55" s="64"/>
      <c r="M55" s="64"/>
      <c r="N55" s="64"/>
      <c r="O55" s="245"/>
      <c r="P55" s="245"/>
      <c r="Q55" s="245"/>
      <c r="R55" s="245"/>
      <c r="S55" s="245"/>
      <c r="T55" s="126"/>
      <c r="U55" s="129">
        <f t="shared" si="9"/>
        <v>0</v>
      </c>
      <c r="V55" s="298">
        <f t="shared" si="7"/>
        <v>0</v>
      </c>
      <c r="W55" s="22"/>
      <c r="X55"/>
      <c r="Y55"/>
      <c r="Z55"/>
      <c r="AA55"/>
    </row>
    <row r="56" spans="1:27" ht="14.4" hidden="1" customHeight="1" x14ac:dyDescent="0.35">
      <c r="A56" s="22"/>
      <c r="B56" s="281"/>
      <c r="C56" s="281"/>
      <c r="D56" s="275"/>
      <c r="E56" s="275"/>
      <c r="F56" s="275"/>
      <c r="G56" s="429"/>
      <c r="H56" s="64"/>
      <c r="I56" s="64"/>
      <c r="J56" s="245"/>
      <c r="K56" s="64"/>
      <c r="L56" s="64"/>
      <c r="M56" s="64"/>
      <c r="N56" s="64"/>
      <c r="O56" s="245"/>
      <c r="P56" s="245"/>
      <c r="Q56" s="245"/>
      <c r="R56" s="245"/>
      <c r="S56" s="245"/>
      <c r="T56" s="126">
        <f t="shared" si="8"/>
        <v>0</v>
      </c>
      <c r="U56" s="129">
        <f t="shared" si="9"/>
        <v>0</v>
      </c>
      <c r="V56" s="298">
        <f t="shared" si="7"/>
        <v>0</v>
      </c>
      <c r="W56" s="22"/>
    </row>
    <row r="57" spans="1:27" x14ac:dyDescent="0.35">
      <c r="A57" s="22"/>
      <c r="B57" s="127" t="s">
        <v>591</v>
      </c>
      <c r="C57" s="127"/>
      <c r="D57" s="127"/>
      <c r="E57" s="127"/>
      <c r="F57" s="128">
        <f t="shared" ref="F57:V57" si="10">SUM(F15:F56)</f>
        <v>0</v>
      </c>
      <c r="G57" s="457">
        <f t="shared" si="10"/>
        <v>0</v>
      </c>
      <c r="H57" s="128">
        <f t="shared" si="10"/>
        <v>0</v>
      </c>
      <c r="I57" s="128">
        <f t="shared" si="10"/>
        <v>0</v>
      </c>
      <c r="J57" s="128">
        <f t="shared" si="10"/>
        <v>0</v>
      </c>
      <c r="K57" s="128">
        <f t="shared" si="10"/>
        <v>0</v>
      </c>
      <c r="L57" s="576">
        <f t="shared" si="10"/>
        <v>200000</v>
      </c>
      <c r="M57" s="128">
        <f t="shared" si="10"/>
        <v>25000</v>
      </c>
      <c r="N57" s="576">
        <f t="shared" si="10"/>
        <v>1202500</v>
      </c>
      <c r="O57" s="306">
        <f t="shared" si="10"/>
        <v>50000</v>
      </c>
      <c r="P57" s="576">
        <f t="shared" si="10"/>
        <v>200000</v>
      </c>
      <c r="Q57" s="306">
        <f t="shared" si="10"/>
        <v>400000</v>
      </c>
      <c r="R57" s="576">
        <f t="shared" si="10"/>
        <v>150000</v>
      </c>
      <c r="S57" s="306">
        <f t="shared" si="10"/>
        <v>100000</v>
      </c>
      <c r="T57" s="576">
        <f t="shared" si="10"/>
        <v>1752500</v>
      </c>
      <c r="U57" s="306">
        <f t="shared" si="10"/>
        <v>575000</v>
      </c>
      <c r="V57" s="128">
        <f t="shared" si="10"/>
        <v>2327500</v>
      </c>
      <c r="W57" s="128">
        <f>SUM(W15:W43)</f>
        <v>0</v>
      </c>
    </row>
    <row r="58" spans="1:27" x14ac:dyDescent="0.35">
      <c r="A58" s="290"/>
      <c r="B58" s="291"/>
      <c r="C58" s="291"/>
      <c r="D58" s="291"/>
      <c r="E58" s="291"/>
      <c r="F58" s="291"/>
      <c r="G58" s="430"/>
      <c r="H58" s="292"/>
      <c r="I58" s="292"/>
      <c r="J58" s="292"/>
      <c r="K58" s="308"/>
      <c r="L58" s="308"/>
      <c r="M58" s="292"/>
      <c r="N58" s="292"/>
      <c r="O58" s="308"/>
      <c r="P58" s="308"/>
      <c r="Q58" s="308"/>
      <c r="R58" s="308"/>
      <c r="S58" s="308"/>
      <c r="T58" s="292"/>
      <c r="U58" s="292"/>
      <c r="V58" s="292"/>
      <c r="W58" s="292"/>
      <c r="X58" s="292"/>
    </row>
    <row r="59" spans="1:27" ht="18.5" x14ac:dyDescent="0.45">
      <c r="A59" s="294"/>
      <c r="B59" s="295" t="s">
        <v>848</v>
      </c>
      <c r="C59" s="295"/>
      <c r="D59" s="295"/>
      <c r="E59" s="295"/>
      <c r="F59" s="351">
        <f>F57+F9</f>
        <v>0</v>
      </c>
      <c r="G59" s="431"/>
      <c r="H59" s="351">
        <f t="shared" ref="H59:V59" si="11">H57+H9</f>
        <v>0</v>
      </c>
      <c r="I59" s="351">
        <f t="shared" si="11"/>
        <v>0</v>
      </c>
      <c r="J59" s="351">
        <f t="shared" si="11"/>
        <v>0</v>
      </c>
      <c r="K59" s="351">
        <f t="shared" si="11"/>
        <v>0</v>
      </c>
      <c r="L59" s="351">
        <f t="shared" si="11"/>
        <v>300000</v>
      </c>
      <c r="M59" s="351">
        <f t="shared" si="11"/>
        <v>75000</v>
      </c>
      <c r="N59" s="351">
        <f t="shared" si="11"/>
        <v>1402500</v>
      </c>
      <c r="O59" s="351">
        <f t="shared" si="11"/>
        <v>150000</v>
      </c>
      <c r="P59" s="351">
        <f t="shared" si="11"/>
        <v>200000</v>
      </c>
      <c r="Q59" s="502">
        <f t="shared" si="11"/>
        <v>450000</v>
      </c>
      <c r="R59" s="502">
        <f t="shared" si="11"/>
        <v>150000</v>
      </c>
      <c r="S59" s="502">
        <f t="shared" si="11"/>
        <v>250000</v>
      </c>
      <c r="T59" s="351">
        <f t="shared" si="11"/>
        <v>2052500</v>
      </c>
      <c r="U59" s="351">
        <f t="shared" si="11"/>
        <v>925000</v>
      </c>
      <c r="V59" s="571">
        <f t="shared" si="11"/>
        <v>2977500</v>
      </c>
      <c r="W59" s="296"/>
      <c r="X59" s="350"/>
    </row>
    <row r="60" spans="1:27" x14ac:dyDescent="0.35">
      <c r="B60" s="113"/>
      <c r="C60" s="113"/>
      <c r="H60" s="65"/>
      <c r="I60" s="65"/>
      <c r="J60" s="65"/>
      <c r="K60" s="307"/>
      <c r="L60" s="307"/>
      <c r="M60" s="65"/>
      <c r="N60" s="65"/>
      <c r="O60" s="307"/>
      <c r="P60" s="307"/>
      <c r="Q60" s="307"/>
      <c r="R60" s="307"/>
      <c r="S60" s="307"/>
      <c r="T60" s="65"/>
      <c r="U60" s="65"/>
      <c r="V60" s="65"/>
      <c r="W60" s="65"/>
      <c r="X60" s="65"/>
    </row>
    <row r="61" spans="1:27" x14ac:dyDescent="0.35">
      <c r="B61" s="113"/>
      <c r="C61" s="491"/>
      <c r="D61" s="47"/>
      <c r="E61" s="47"/>
      <c r="F61" s="47"/>
      <c r="G61" s="432"/>
      <c r="H61" s="48"/>
      <c r="I61" s="65"/>
      <c r="J61" s="65"/>
      <c r="K61" s="307"/>
      <c r="L61" s="307"/>
      <c r="M61" s="65">
        <v>2018</v>
      </c>
      <c r="N61" s="65">
        <v>2019</v>
      </c>
      <c r="O61" s="307"/>
      <c r="P61" s="307">
        <v>2020</v>
      </c>
      <c r="Q61" s="307"/>
      <c r="R61" s="307">
        <v>2021</v>
      </c>
      <c r="S61" s="307"/>
      <c r="T61" s="65"/>
      <c r="U61" s="65"/>
      <c r="V61" s="65"/>
      <c r="W61" s="65"/>
      <c r="X61" s="65"/>
    </row>
    <row r="62" spans="1:27" x14ac:dyDescent="0.35">
      <c r="B62" s="491" t="s">
        <v>1180</v>
      </c>
      <c r="C62" s="494" t="s">
        <v>1169</v>
      </c>
      <c r="D62" s="127" t="s">
        <v>1172</v>
      </c>
      <c r="E62" s="127" t="s">
        <v>1218</v>
      </c>
      <c r="F62" s="47"/>
      <c r="G62" s="432"/>
      <c r="H62" s="48"/>
      <c r="I62" s="65"/>
      <c r="J62" s="65"/>
      <c r="K62" s="307"/>
      <c r="L62" s="307"/>
      <c r="M62" s="65">
        <f>L59+M59</f>
        <v>375000</v>
      </c>
      <c r="N62" s="65">
        <f>N59+O59</f>
        <v>1552500</v>
      </c>
      <c r="O62" s="307"/>
      <c r="P62" s="307">
        <f>P59+Q59</f>
        <v>650000</v>
      </c>
      <c r="Q62" s="307"/>
      <c r="R62" s="307">
        <f>R59+S59</f>
        <v>400000</v>
      </c>
      <c r="S62" s="307"/>
      <c r="T62" s="65"/>
      <c r="U62" s="65"/>
      <c r="V62" s="65"/>
      <c r="W62" s="65"/>
      <c r="X62" s="65"/>
    </row>
    <row r="63" spans="1:27" x14ac:dyDescent="0.35">
      <c r="B63" s="22" t="s">
        <v>1175</v>
      </c>
      <c r="C63" s="248">
        <v>3</v>
      </c>
      <c r="D63" s="22">
        <v>35</v>
      </c>
      <c r="E63" s="127">
        <f>C63+D63</f>
        <v>38</v>
      </c>
      <c r="F63" s="47"/>
      <c r="G63" s="432"/>
      <c r="H63" s="48"/>
      <c r="I63" s="65"/>
      <c r="J63" s="65"/>
      <c r="K63" s="307"/>
      <c r="L63" s="307"/>
      <c r="M63" s="65"/>
      <c r="N63" s="65"/>
      <c r="O63" s="307"/>
      <c r="P63" s="307"/>
      <c r="Q63" s="307"/>
      <c r="R63" s="307"/>
      <c r="S63" s="307"/>
      <c r="T63" s="65"/>
      <c r="U63" s="65"/>
      <c r="V63" s="65"/>
      <c r="W63" s="65"/>
      <c r="X63" s="65"/>
    </row>
    <row r="64" spans="1:27" x14ac:dyDescent="0.35">
      <c r="B64" s="22" t="s">
        <v>1090</v>
      </c>
      <c r="C64" s="248">
        <v>1</v>
      </c>
      <c r="D64" s="22">
        <v>0</v>
      </c>
      <c r="E64" s="127">
        <f>C64+D64</f>
        <v>1</v>
      </c>
      <c r="F64" s="47"/>
      <c r="G64" s="432"/>
      <c r="H64" s="48"/>
      <c r="I64" s="65"/>
      <c r="J64" s="65"/>
      <c r="K64" s="307"/>
      <c r="L64" s="307"/>
      <c r="M64" s="65"/>
      <c r="N64" s="65">
        <f>M62+N62</f>
        <v>1927500</v>
      </c>
      <c r="O64" s="307"/>
      <c r="P64" s="307"/>
      <c r="Q64" s="307"/>
      <c r="R64" s="307"/>
      <c r="S64" s="307"/>
      <c r="T64" s="65"/>
      <c r="U64" s="65"/>
      <c r="V64" s="65"/>
      <c r="W64" s="65"/>
      <c r="X64" s="65"/>
    </row>
    <row r="65" spans="2:24" x14ac:dyDescent="0.35">
      <c r="B65" s="22"/>
      <c r="C65" s="494">
        <f>SUM(C63:C64)</f>
        <v>4</v>
      </c>
      <c r="D65" s="494">
        <f t="shared" ref="D65:E65" si="12">SUM(D63:D64)</f>
        <v>35</v>
      </c>
      <c r="E65" s="494">
        <f t="shared" si="12"/>
        <v>39</v>
      </c>
      <c r="F65" s="47"/>
      <c r="G65" s="432"/>
      <c r="H65" s="48"/>
      <c r="I65" s="65"/>
      <c r="J65" s="65"/>
      <c r="K65" s="307"/>
      <c r="L65" s="307"/>
      <c r="M65" s="65"/>
      <c r="N65" s="65"/>
      <c r="O65" s="307"/>
      <c r="P65" s="307"/>
      <c r="Q65" s="307"/>
      <c r="R65" s="307"/>
      <c r="S65" s="307"/>
      <c r="T65" s="65"/>
      <c r="U65" s="65"/>
      <c r="V65" s="65"/>
      <c r="W65" s="65"/>
      <c r="X65" s="65"/>
    </row>
    <row r="66" spans="2:24" x14ac:dyDescent="0.35">
      <c r="C66" s="491" t="s">
        <v>1219</v>
      </c>
      <c r="D66" s="491"/>
      <c r="E66" s="491"/>
      <c r="F66" s="47"/>
      <c r="G66" s="432"/>
      <c r="H66" s="48"/>
      <c r="I66" s="65"/>
      <c r="J66" s="65"/>
      <c r="K66" s="307"/>
      <c r="L66" s="307"/>
      <c r="M66" s="65"/>
      <c r="N66" s="65"/>
      <c r="O66" s="307"/>
      <c r="P66" s="307"/>
      <c r="Q66" s="307"/>
      <c r="R66" s="307"/>
      <c r="S66" s="307"/>
      <c r="T66" s="65"/>
      <c r="U66" s="65"/>
      <c r="V66" s="65"/>
      <c r="W66" s="65"/>
      <c r="X66" s="65"/>
    </row>
    <row r="67" spans="2:24" x14ac:dyDescent="0.35">
      <c r="C67" s="491"/>
      <c r="D67" s="491"/>
      <c r="E67" s="491"/>
      <c r="F67" s="47"/>
      <c r="G67" s="432"/>
      <c r="H67" s="48"/>
      <c r="I67" s="65"/>
      <c r="J67" s="65"/>
      <c r="K67" s="307"/>
      <c r="L67" s="307"/>
      <c r="M67" s="65"/>
      <c r="N67" s="65"/>
      <c r="O67" s="307"/>
      <c r="P67" s="307"/>
      <c r="Q67" s="307"/>
      <c r="R67" s="307"/>
      <c r="S67" s="307"/>
      <c r="T67" s="65"/>
      <c r="U67" s="65"/>
      <c r="V67" s="65"/>
      <c r="W67" s="65"/>
      <c r="X67" s="65"/>
    </row>
    <row r="68" spans="2:24" x14ac:dyDescent="0.35">
      <c r="B68" s="444" t="s">
        <v>1131</v>
      </c>
      <c r="C68" s="47"/>
      <c r="D68" s="47"/>
      <c r="E68" s="47"/>
      <c r="F68" s="47"/>
      <c r="G68" s="48"/>
      <c r="H68" s="65"/>
      <c r="I68" s="65"/>
      <c r="J68" s="307"/>
      <c r="K68" s="307"/>
      <c r="L68" s="307"/>
      <c r="M68" s="65"/>
      <c r="N68" s="65"/>
      <c r="O68" s="307"/>
      <c r="P68" s="307"/>
      <c r="Q68" s="307"/>
      <c r="R68" s="307"/>
      <c r="S68" s="307"/>
      <c r="T68" s="65"/>
      <c r="U68" s="65"/>
      <c r="V68" s="65"/>
      <c r="W68" s="65"/>
      <c r="X68" s="65"/>
    </row>
    <row r="69" spans="2:24" x14ac:dyDescent="0.35">
      <c r="B69" s="436" t="s">
        <v>1130</v>
      </c>
      <c r="C69" s="47"/>
      <c r="D69" s="47"/>
      <c r="E69" s="47"/>
      <c r="F69" s="47"/>
      <c r="G69" s="48"/>
      <c r="H69" s="65"/>
      <c r="I69" s="65"/>
      <c r="J69" s="307"/>
      <c r="K69" s="307"/>
      <c r="L69" s="307"/>
      <c r="M69" s="65"/>
      <c r="N69" s="65"/>
      <c r="O69" s="307"/>
      <c r="P69" s="307"/>
      <c r="Q69" s="307"/>
      <c r="R69" s="307"/>
      <c r="S69" s="307"/>
      <c r="T69" s="65"/>
      <c r="U69" s="65"/>
      <c r="V69" s="65"/>
      <c r="W69" s="65"/>
      <c r="X69" s="65"/>
    </row>
    <row r="70" spans="2:24" x14ac:dyDescent="0.35">
      <c r="B70" t="s">
        <v>1120</v>
      </c>
      <c r="G70"/>
      <c r="L70" s="307"/>
      <c r="M70" s="65"/>
      <c r="N70" s="65"/>
      <c r="O70" s="307"/>
      <c r="P70" s="307"/>
      <c r="Q70" s="307"/>
      <c r="R70" s="307"/>
      <c r="S70" s="307"/>
      <c r="T70" s="65"/>
      <c r="U70" s="65"/>
      <c r="V70" s="65"/>
      <c r="W70" s="65"/>
      <c r="X70" s="65"/>
    </row>
    <row r="71" spans="2:24" x14ac:dyDescent="0.35">
      <c r="B71" t="s">
        <v>1121</v>
      </c>
      <c r="C71" t="s">
        <v>1220</v>
      </c>
      <c r="G71"/>
      <c r="L71" s="307"/>
      <c r="M71" s="65"/>
      <c r="N71" s="65"/>
      <c r="O71" s="307"/>
      <c r="P71" s="307"/>
      <c r="Q71" s="307"/>
      <c r="R71" s="307"/>
      <c r="S71" s="307"/>
      <c r="T71" s="65"/>
      <c r="X71" s="65"/>
    </row>
    <row r="72" spans="2:24" x14ac:dyDescent="0.35">
      <c r="B72" t="s">
        <v>1122</v>
      </c>
      <c r="G72"/>
      <c r="L72" s="307"/>
      <c r="M72" s="65"/>
      <c r="N72" s="65"/>
      <c r="O72" s="307"/>
      <c r="P72" s="307"/>
      <c r="Q72" s="307"/>
      <c r="R72" s="307"/>
      <c r="S72" s="307"/>
      <c r="T72" s="65"/>
    </row>
    <row r="73" spans="2:24" x14ac:dyDescent="0.35">
      <c r="B73" s="62"/>
      <c r="G73"/>
      <c r="L73" s="307"/>
      <c r="M73" s="65"/>
      <c r="N73" s="65"/>
      <c r="O73" s="307"/>
      <c r="P73" s="307"/>
      <c r="Q73" s="307"/>
      <c r="R73" s="307"/>
      <c r="S73" s="307"/>
      <c r="T73" s="65"/>
      <c r="X73" s="61"/>
    </row>
    <row r="74" spans="2:24" x14ac:dyDescent="0.35">
      <c r="B74" t="s">
        <v>1124</v>
      </c>
      <c r="C74" t="s">
        <v>1220</v>
      </c>
      <c r="G74"/>
    </row>
    <row r="75" spans="2:24" x14ac:dyDescent="0.35">
      <c r="B75" t="s">
        <v>1125</v>
      </c>
      <c r="G75"/>
    </row>
    <row r="76" spans="2:24" x14ac:dyDescent="0.35">
      <c r="B76" t="s">
        <v>1126</v>
      </c>
      <c r="G76"/>
    </row>
    <row r="77" spans="2:24" x14ac:dyDescent="0.35">
      <c r="B77" t="s">
        <v>1127</v>
      </c>
      <c r="G77"/>
    </row>
    <row r="78" spans="2:24" x14ac:dyDescent="0.35">
      <c r="B78" t="s">
        <v>1128</v>
      </c>
      <c r="G78"/>
    </row>
    <row r="79" spans="2:24" x14ac:dyDescent="0.35">
      <c r="G79"/>
    </row>
  </sheetData>
  <mergeCells count="2">
    <mergeCell ref="A1:U1"/>
    <mergeCell ref="A12:Y1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E87"/>
  <sheetViews>
    <sheetView topLeftCell="A67" zoomScale="110" zoomScaleNormal="110" workbookViewId="0">
      <selection activeCell="E72" sqref="E72"/>
    </sheetView>
  </sheetViews>
  <sheetFormatPr defaultRowHeight="14.5" x14ac:dyDescent="0.35"/>
  <cols>
    <col min="1" max="1" width="6.6328125" customWidth="1"/>
    <col min="2" max="2" width="22.6328125" customWidth="1"/>
    <col min="3" max="3" width="10.36328125" customWidth="1"/>
    <col min="4" max="5" width="13" customWidth="1"/>
    <col min="6" max="6" width="11.36328125" style="16" hidden="1" customWidth="1"/>
    <col min="7" max="7" width="13.08984375" hidden="1" customWidth="1"/>
    <col min="8" max="8" width="11.6328125" hidden="1" customWidth="1"/>
    <col min="9" max="9" width="11.08984375" hidden="1" customWidth="1"/>
    <col min="10" max="10" width="11" hidden="1" customWidth="1"/>
    <col min="11" max="11" width="11.36328125" hidden="1" customWidth="1"/>
    <col min="12" max="12" width="13.08984375" customWidth="1"/>
    <col min="13" max="13" width="13" customWidth="1"/>
    <col min="14" max="14" width="15.6328125" customWidth="1"/>
    <col min="15" max="15" width="15" customWidth="1"/>
    <col min="16" max="16" width="13.36328125" customWidth="1"/>
    <col min="17" max="18" width="11.90625" customWidth="1"/>
    <col min="19" max="19" width="11" customWidth="1"/>
    <col min="20" max="20" width="15.08984375" customWidth="1"/>
    <col min="21" max="21" width="15" customWidth="1"/>
    <col min="22" max="22" width="13.36328125" customWidth="1"/>
    <col min="23" max="23" width="24.08984375" customWidth="1"/>
    <col min="24" max="24" width="17.36328125" customWidth="1"/>
    <col min="25" max="26" width="14.54296875" customWidth="1"/>
    <col min="27" max="27" width="14.453125" customWidth="1"/>
    <col min="28" max="28" width="14" customWidth="1"/>
    <col min="29" max="29" width="14.6328125" customWidth="1"/>
    <col min="30" max="30" width="15.6328125" customWidth="1"/>
  </cols>
  <sheetData>
    <row r="2" spans="1:30" ht="18.5" x14ac:dyDescent="0.45">
      <c r="A2" s="692" t="s">
        <v>852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310"/>
      <c r="W2" s="310"/>
      <c r="Y2" s="695" t="s">
        <v>866</v>
      </c>
      <c r="Z2" s="695"/>
      <c r="AA2" s="695"/>
      <c r="AB2" s="695"/>
      <c r="AC2" s="695"/>
      <c r="AD2" s="695"/>
    </row>
    <row r="3" spans="1:30" ht="47" customHeight="1" x14ac:dyDescent="0.35">
      <c r="A3" s="127" t="s">
        <v>598</v>
      </c>
      <c r="B3" s="124" t="s">
        <v>599</v>
      </c>
      <c r="C3" s="124" t="s">
        <v>763</v>
      </c>
      <c r="D3" s="124" t="s">
        <v>831</v>
      </c>
      <c r="E3" s="124" t="s">
        <v>910</v>
      </c>
      <c r="F3" s="515" t="s">
        <v>586</v>
      </c>
      <c r="G3" s="341" t="s">
        <v>587</v>
      </c>
      <c r="H3" s="341" t="s">
        <v>588</v>
      </c>
      <c r="I3" s="341" t="s">
        <v>589</v>
      </c>
      <c r="J3" s="341" t="s">
        <v>590</v>
      </c>
      <c r="K3" s="341" t="s">
        <v>603</v>
      </c>
      <c r="L3" s="339" t="s">
        <v>715</v>
      </c>
      <c r="M3" s="341" t="s">
        <v>605</v>
      </c>
      <c r="N3" s="339" t="s">
        <v>832</v>
      </c>
      <c r="O3" s="341" t="s">
        <v>723</v>
      </c>
      <c r="P3" s="339" t="s">
        <v>1223</v>
      </c>
      <c r="Q3" s="341" t="s">
        <v>1224</v>
      </c>
      <c r="R3" s="339" t="s">
        <v>1225</v>
      </c>
      <c r="S3" s="341" t="s">
        <v>1226</v>
      </c>
      <c r="T3" s="339" t="s">
        <v>724</v>
      </c>
      <c r="U3" s="340" t="s">
        <v>725</v>
      </c>
      <c r="V3" s="343" t="s">
        <v>830</v>
      </c>
      <c r="W3" s="123" t="s">
        <v>845</v>
      </c>
      <c r="X3" t="s">
        <v>849</v>
      </c>
      <c r="Y3" s="366" t="s">
        <v>862</v>
      </c>
      <c r="Z3" s="367" t="s">
        <v>863</v>
      </c>
      <c r="AA3" s="368" t="str">
        <f>M3</f>
        <v>Annual Subscription 2018</v>
      </c>
      <c r="AB3" s="368" t="str">
        <f>O3</f>
        <v>Annual Subscription 2019</v>
      </c>
      <c r="AC3" s="369" t="str">
        <f>L3</f>
        <v>Membership fees 2018</v>
      </c>
      <c r="AD3" s="369" t="str">
        <f>N3</f>
        <v>Membership Fees 2019</v>
      </c>
    </row>
    <row r="4" spans="1:30" ht="27.75" customHeight="1" x14ac:dyDescent="0.35">
      <c r="A4" s="22">
        <v>1</v>
      </c>
      <c r="B4" s="286" t="s">
        <v>50</v>
      </c>
      <c r="C4" s="151" t="s">
        <v>853</v>
      </c>
      <c r="D4" s="151" t="s">
        <v>713</v>
      </c>
      <c r="E4" s="151"/>
      <c r="F4" s="64">
        <v>100000</v>
      </c>
      <c r="G4" s="126">
        <v>50000</v>
      </c>
      <c r="H4" s="126">
        <v>50000</v>
      </c>
      <c r="I4" s="126">
        <v>50000</v>
      </c>
      <c r="J4" s="126">
        <v>50000</v>
      </c>
      <c r="K4" s="305">
        <v>50000</v>
      </c>
      <c r="L4" s="305">
        <v>0</v>
      </c>
      <c r="M4" s="126">
        <v>50000</v>
      </c>
      <c r="N4" s="126"/>
      <c r="O4" s="247">
        <v>50000</v>
      </c>
      <c r="P4" s="247"/>
      <c r="Q4" s="247">
        <v>50000</v>
      </c>
      <c r="R4" s="247"/>
      <c r="S4" s="582">
        <v>50000</v>
      </c>
      <c r="T4" s="126">
        <f>N4+F4+L4+P4+R4</f>
        <v>100000</v>
      </c>
      <c r="U4" s="129">
        <f>G4+H4+I4+J4+K4+M4+O4+Q4+S4</f>
        <v>450000</v>
      </c>
      <c r="V4" s="129">
        <f>T4+U4</f>
        <v>550000</v>
      </c>
      <c r="W4" s="129" t="s">
        <v>847</v>
      </c>
      <c r="Y4" s="361"/>
      <c r="Z4" s="362"/>
      <c r="AA4" s="344"/>
      <c r="AB4" s="344"/>
      <c r="AC4" s="346"/>
      <c r="AD4" s="346"/>
    </row>
    <row r="5" spans="1:30" ht="32.25" customHeight="1" x14ac:dyDescent="0.35">
      <c r="A5" s="22">
        <v>2</v>
      </c>
      <c r="B5" s="288" t="s">
        <v>641</v>
      </c>
      <c r="C5" s="151" t="s">
        <v>854</v>
      </c>
      <c r="D5" s="151" t="s">
        <v>634</v>
      </c>
      <c r="E5" s="151"/>
      <c r="F5" s="245"/>
      <c r="G5" s="305"/>
      <c r="H5" s="305"/>
      <c r="I5" s="305"/>
      <c r="J5" s="305"/>
      <c r="K5" s="305"/>
      <c r="L5" s="305">
        <v>100000</v>
      </c>
      <c r="M5" s="305">
        <v>200000</v>
      </c>
      <c r="N5" s="305"/>
      <c r="O5" s="247">
        <v>100000</v>
      </c>
      <c r="P5" s="247"/>
      <c r="Q5" s="247"/>
      <c r="R5" s="247"/>
      <c r="S5" s="247"/>
      <c r="T5" s="126">
        <f t="shared" ref="T5:T18" si="0">N5+F5+L5+P5+R5</f>
        <v>100000</v>
      </c>
      <c r="U5" s="129">
        <f t="shared" ref="U5:U18" si="1">G5+H5+I5+J5+K5+M5+O5+Q5+S5</f>
        <v>300000</v>
      </c>
      <c r="V5" s="358">
        <f t="shared" ref="V5:V19" si="2">T5+U5</f>
        <v>400000</v>
      </c>
      <c r="W5" s="348" t="s">
        <v>847</v>
      </c>
      <c r="Y5" s="363">
        <f>U69-AA5-AB5</f>
        <v>1700000</v>
      </c>
      <c r="Z5" s="364">
        <f>T69-AC5-AD5</f>
        <v>200000</v>
      </c>
      <c r="AA5" s="345">
        <f>M19+M67</f>
        <v>500000</v>
      </c>
      <c r="AB5" s="345">
        <f>O19+O67</f>
        <v>1250000</v>
      </c>
      <c r="AC5" s="347">
        <f>L19+L67</f>
        <v>600000</v>
      </c>
      <c r="AD5" s="347">
        <f>N19+N67</f>
        <v>1700000</v>
      </c>
    </row>
    <row r="6" spans="1:30" ht="21" customHeight="1" x14ac:dyDescent="0.35">
      <c r="A6" s="22">
        <v>3</v>
      </c>
      <c r="B6" s="288" t="s">
        <v>627</v>
      </c>
      <c r="C6" s="151" t="s">
        <v>857</v>
      </c>
      <c r="D6" s="151" t="s">
        <v>701</v>
      </c>
      <c r="E6" s="151"/>
      <c r="F6" s="245"/>
      <c r="G6" s="305"/>
      <c r="H6" s="305"/>
      <c r="I6" s="305"/>
      <c r="J6" s="305"/>
      <c r="K6" s="305"/>
      <c r="L6" s="305"/>
      <c r="M6" s="305"/>
      <c r="N6" s="305">
        <v>100000</v>
      </c>
      <c r="O6" s="305">
        <v>100000</v>
      </c>
      <c r="P6" s="305"/>
      <c r="Q6" s="305"/>
      <c r="R6" s="305"/>
      <c r="S6" s="305"/>
      <c r="T6" s="126">
        <f t="shared" si="0"/>
        <v>100000</v>
      </c>
      <c r="U6" s="129">
        <f t="shared" si="1"/>
        <v>100000</v>
      </c>
      <c r="V6" s="129">
        <f t="shared" si="2"/>
        <v>200000</v>
      </c>
      <c r="W6" s="348" t="s">
        <v>847</v>
      </c>
      <c r="Y6" s="365"/>
      <c r="Z6" s="365"/>
      <c r="AA6" s="365"/>
      <c r="AB6" s="365"/>
      <c r="AC6" s="365"/>
      <c r="AD6" s="365"/>
    </row>
    <row r="7" spans="1:30" x14ac:dyDescent="0.35">
      <c r="A7" s="22">
        <v>4</v>
      </c>
      <c r="B7" s="288" t="s">
        <v>762</v>
      </c>
      <c r="C7" s="353"/>
      <c r="D7" s="353"/>
      <c r="E7" s="353"/>
      <c r="F7" s="245"/>
      <c r="G7" s="305"/>
      <c r="H7" s="305"/>
      <c r="I7" s="305"/>
      <c r="J7" s="305"/>
      <c r="K7" s="305"/>
      <c r="L7" s="305"/>
      <c r="M7" s="305"/>
      <c r="N7" s="305">
        <v>100000</v>
      </c>
      <c r="O7" s="305"/>
      <c r="P7" s="305"/>
      <c r="Q7" s="305"/>
      <c r="R7" s="305"/>
      <c r="S7" s="305"/>
      <c r="T7" s="126">
        <f t="shared" si="0"/>
        <v>100000</v>
      </c>
      <c r="U7" s="129">
        <f t="shared" si="1"/>
        <v>0</v>
      </c>
      <c r="V7" s="129">
        <f t="shared" si="2"/>
        <v>100000</v>
      </c>
      <c r="W7" s="348"/>
      <c r="AA7" s="349" t="s">
        <v>865</v>
      </c>
      <c r="AB7" s="129">
        <f>Z5+Y5</f>
        <v>1900000</v>
      </c>
    </row>
    <row r="8" spans="1:30" ht="28.5" customHeight="1" x14ac:dyDescent="0.35">
      <c r="A8" s="22">
        <v>5</v>
      </c>
      <c r="B8" s="288"/>
      <c r="C8" s="151"/>
      <c r="D8" s="151"/>
      <c r="E8" s="151"/>
      <c r="F8" s="64"/>
      <c r="G8" s="126"/>
      <c r="H8" s="126"/>
      <c r="I8" s="126"/>
      <c r="J8" s="126"/>
      <c r="K8" s="305"/>
      <c r="L8" s="305"/>
      <c r="M8" s="126"/>
      <c r="N8" s="126"/>
      <c r="O8" s="305"/>
      <c r="P8" s="305"/>
      <c r="Q8" s="305"/>
      <c r="R8" s="305"/>
      <c r="S8" s="305"/>
      <c r="T8" s="126">
        <f t="shared" si="0"/>
        <v>0</v>
      </c>
      <c r="U8" s="129">
        <f t="shared" si="1"/>
        <v>0</v>
      </c>
      <c r="V8" s="129">
        <f t="shared" si="2"/>
        <v>0</v>
      </c>
      <c r="W8" s="348"/>
      <c r="AA8" s="349" t="s">
        <v>721</v>
      </c>
      <c r="AB8" s="129">
        <f>AA5+AC5</f>
        <v>1100000</v>
      </c>
    </row>
    <row r="9" spans="1:30" ht="33.75" customHeight="1" x14ac:dyDescent="0.35">
      <c r="A9" s="22">
        <v>6</v>
      </c>
      <c r="B9" s="289"/>
      <c r="C9" s="273"/>
      <c r="D9" s="273"/>
      <c r="E9" s="273"/>
      <c r="F9" s="64"/>
      <c r="G9" s="126"/>
      <c r="H9" s="126"/>
      <c r="I9" s="126"/>
      <c r="J9" s="126"/>
      <c r="K9" s="305"/>
      <c r="L9" s="305"/>
      <c r="M9" s="126"/>
      <c r="N9" s="126"/>
      <c r="O9" s="305"/>
      <c r="P9" s="305"/>
      <c r="Q9" s="305"/>
      <c r="R9" s="305"/>
      <c r="S9" s="305"/>
      <c r="T9" s="126">
        <f t="shared" si="0"/>
        <v>0</v>
      </c>
      <c r="U9" s="129">
        <f t="shared" si="1"/>
        <v>0</v>
      </c>
      <c r="V9" s="129">
        <f t="shared" si="2"/>
        <v>0</v>
      </c>
      <c r="W9" s="129">
        <f t="shared" ref="W9:W18" si="3">T9+U9</f>
        <v>0</v>
      </c>
      <c r="AA9" s="349" t="s">
        <v>760</v>
      </c>
      <c r="AB9" s="129">
        <f>AB5+AD5</f>
        <v>2950000</v>
      </c>
    </row>
    <row r="10" spans="1:30" x14ac:dyDescent="0.35">
      <c r="A10" s="22">
        <v>7</v>
      </c>
      <c r="B10" s="281"/>
      <c r="C10" s="273"/>
      <c r="D10" s="273"/>
      <c r="E10" s="273"/>
      <c r="F10" s="64"/>
      <c r="G10" s="126"/>
      <c r="H10" s="126"/>
      <c r="I10" s="126"/>
      <c r="J10" s="126"/>
      <c r="K10" s="305"/>
      <c r="L10" s="305"/>
      <c r="M10" s="126"/>
      <c r="N10" s="126"/>
      <c r="O10" s="305"/>
      <c r="P10" s="305"/>
      <c r="Q10" s="305"/>
      <c r="R10" s="305"/>
      <c r="S10" s="305"/>
      <c r="T10" s="126">
        <f t="shared" si="0"/>
        <v>0</v>
      </c>
      <c r="U10" s="129">
        <f t="shared" si="1"/>
        <v>0</v>
      </c>
      <c r="V10" s="129">
        <f t="shared" si="2"/>
        <v>0</v>
      </c>
      <c r="W10" s="129">
        <f t="shared" si="3"/>
        <v>0</v>
      </c>
    </row>
    <row r="11" spans="1:30" x14ac:dyDescent="0.35">
      <c r="A11" s="22">
        <v>8</v>
      </c>
      <c r="B11" s="281"/>
      <c r="C11" s="277"/>
      <c r="D11" s="277"/>
      <c r="E11" s="277"/>
      <c r="F11" s="64"/>
      <c r="G11" s="126"/>
      <c r="H11" s="126"/>
      <c r="I11" s="126"/>
      <c r="J11" s="126"/>
      <c r="K11" s="305"/>
      <c r="L11" s="305"/>
      <c r="M11" s="126"/>
      <c r="N11" s="126"/>
      <c r="O11" s="305"/>
      <c r="P11" s="305"/>
      <c r="Q11" s="305"/>
      <c r="R11" s="305"/>
      <c r="S11" s="305"/>
      <c r="T11" s="126">
        <f t="shared" si="0"/>
        <v>0</v>
      </c>
      <c r="U11" s="129">
        <f t="shared" si="1"/>
        <v>0</v>
      </c>
      <c r="V11" s="129">
        <f t="shared" si="2"/>
        <v>0</v>
      </c>
      <c r="W11" s="129">
        <f t="shared" si="3"/>
        <v>0</v>
      </c>
    </row>
    <row r="12" spans="1:30" ht="14.4" hidden="1" customHeight="1" x14ac:dyDescent="0.35">
      <c r="A12" s="22">
        <v>9</v>
      </c>
      <c r="B12" s="281"/>
      <c r="C12" s="273"/>
      <c r="D12" s="273"/>
      <c r="E12" s="273"/>
      <c r="F12" s="64"/>
      <c r="G12" s="126"/>
      <c r="H12" s="126"/>
      <c r="I12" s="126"/>
      <c r="J12" s="126"/>
      <c r="K12" s="305"/>
      <c r="L12" s="305"/>
      <c r="M12" s="126"/>
      <c r="N12" s="126"/>
      <c r="O12" s="305"/>
      <c r="P12" s="305"/>
      <c r="Q12" s="305"/>
      <c r="R12" s="305"/>
      <c r="S12" s="305"/>
      <c r="T12" s="126">
        <f t="shared" si="0"/>
        <v>0</v>
      </c>
      <c r="U12" s="129">
        <f t="shared" si="1"/>
        <v>0</v>
      </c>
      <c r="V12" s="129">
        <f t="shared" si="2"/>
        <v>0</v>
      </c>
      <c r="W12" s="129">
        <f t="shared" si="3"/>
        <v>0</v>
      </c>
    </row>
    <row r="13" spans="1:30" ht="14.4" hidden="1" customHeight="1" x14ac:dyDescent="0.35">
      <c r="A13" s="22">
        <v>10</v>
      </c>
      <c r="B13" s="281"/>
      <c r="C13" s="274"/>
      <c r="D13" s="274"/>
      <c r="E13" s="274"/>
      <c r="F13" s="64"/>
      <c r="G13" s="126"/>
      <c r="H13" s="126"/>
      <c r="I13" s="126"/>
      <c r="J13" s="126"/>
      <c r="K13" s="305"/>
      <c r="L13" s="305"/>
      <c r="M13" s="126"/>
      <c r="N13" s="126"/>
      <c r="O13" s="305"/>
      <c r="P13" s="305"/>
      <c r="Q13" s="305"/>
      <c r="R13" s="305"/>
      <c r="S13" s="305"/>
      <c r="T13" s="126">
        <f t="shared" si="0"/>
        <v>0</v>
      </c>
      <c r="U13" s="129">
        <f t="shared" si="1"/>
        <v>0</v>
      </c>
      <c r="V13" s="129">
        <f t="shared" si="2"/>
        <v>0</v>
      </c>
      <c r="W13" s="129">
        <f t="shared" si="3"/>
        <v>0</v>
      </c>
    </row>
    <row r="14" spans="1:30" ht="14.4" hidden="1" customHeight="1" x14ac:dyDescent="0.35">
      <c r="A14" s="22">
        <v>11</v>
      </c>
      <c r="B14" s="281"/>
      <c r="C14" s="272"/>
      <c r="D14" s="272"/>
      <c r="E14" s="272"/>
      <c r="F14" s="64"/>
      <c r="G14" s="126"/>
      <c r="H14" s="126"/>
      <c r="I14" s="285"/>
      <c r="J14" s="126"/>
      <c r="K14" s="305"/>
      <c r="L14" s="305"/>
      <c r="M14" s="126"/>
      <c r="N14" s="126"/>
      <c r="O14" s="305"/>
      <c r="P14" s="305"/>
      <c r="Q14" s="305"/>
      <c r="R14" s="305"/>
      <c r="S14" s="305"/>
      <c r="T14" s="126">
        <f t="shared" si="0"/>
        <v>0</v>
      </c>
      <c r="U14" s="129">
        <f t="shared" si="1"/>
        <v>0</v>
      </c>
      <c r="V14" s="129">
        <f t="shared" si="2"/>
        <v>0</v>
      </c>
      <c r="W14" s="129">
        <f t="shared" si="3"/>
        <v>0</v>
      </c>
    </row>
    <row r="15" spans="1:30" ht="14.4" hidden="1" customHeight="1" x14ac:dyDescent="0.35">
      <c r="A15" s="22">
        <v>12</v>
      </c>
      <c r="B15" s="281"/>
      <c r="C15" s="272"/>
      <c r="D15" s="272"/>
      <c r="E15" s="272"/>
      <c r="F15" s="64"/>
      <c r="G15" s="126"/>
      <c r="H15" s="126"/>
      <c r="I15" s="126"/>
      <c r="J15" s="126"/>
      <c r="K15" s="305"/>
      <c r="L15" s="305"/>
      <c r="M15" s="126"/>
      <c r="N15" s="126"/>
      <c r="O15" s="305"/>
      <c r="P15" s="305"/>
      <c r="Q15" s="305"/>
      <c r="R15" s="305"/>
      <c r="S15" s="305"/>
      <c r="T15" s="126">
        <f t="shared" si="0"/>
        <v>0</v>
      </c>
      <c r="U15" s="129">
        <f t="shared" si="1"/>
        <v>0</v>
      </c>
      <c r="V15" s="129">
        <f t="shared" si="2"/>
        <v>0</v>
      </c>
      <c r="W15" s="129">
        <f t="shared" si="3"/>
        <v>0</v>
      </c>
    </row>
    <row r="16" spans="1:30" x14ac:dyDescent="0.35">
      <c r="A16" s="22"/>
      <c r="B16" s="281"/>
      <c r="C16" s="151"/>
      <c r="D16" s="151"/>
      <c r="E16" s="151"/>
      <c r="F16" s="64"/>
      <c r="G16" s="126"/>
      <c r="H16" s="126"/>
      <c r="I16" s="126"/>
      <c r="J16" s="126"/>
      <c r="K16" s="305"/>
      <c r="L16" s="305"/>
      <c r="M16" s="126"/>
      <c r="N16" s="126"/>
      <c r="O16" s="305"/>
      <c r="P16" s="305"/>
      <c r="Q16" s="305"/>
      <c r="R16" s="305"/>
      <c r="S16" s="305"/>
      <c r="T16" s="126">
        <f t="shared" si="0"/>
        <v>0</v>
      </c>
      <c r="U16" s="129">
        <f t="shared" si="1"/>
        <v>0</v>
      </c>
      <c r="V16" s="129">
        <f t="shared" si="2"/>
        <v>0</v>
      </c>
      <c r="W16" s="129">
        <f t="shared" si="3"/>
        <v>0</v>
      </c>
    </row>
    <row r="17" spans="1:28" x14ac:dyDescent="0.35">
      <c r="A17" s="22"/>
      <c r="B17" s="281"/>
      <c r="C17" s="272"/>
      <c r="D17" s="272"/>
      <c r="E17" s="272"/>
      <c r="F17" s="64"/>
      <c r="G17" s="126"/>
      <c r="H17" s="126"/>
      <c r="I17" s="126"/>
      <c r="J17" s="126"/>
      <c r="K17" s="305"/>
      <c r="L17" s="305"/>
      <c r="M17" s="126"/>
      <c r="N17" s="126"/>
      <c r="O17" s="305"/>
      <c r="P17" s="305"/>
      <c r="Q17" s="305"/>
      <c r="R17" s="305"/>
      <c r="S17" s="305"/>
      <c r="T17" s="126">
        <f t="shared" si="0"/>
        <v>0</v>
      </c>
      <c r="U17" s="129">
        <f t="shared" si="1"/>
        <v>0</v>
      </c>
      <c r="V17" s="129">
        <f t="shared" si="2"/>
        <v>0</v>
      </c>
      <c r="W17" s="129">
        <f t="shared" si="3"/>
        <v>0</v>
      </c>
    </row>
    <row r="18" spans="1:28" x14ac:dyDescent="0.35">
      <c r="A18" s="22"/>
      <c r="B18" s="275"/>
      <c r="C18" s="275"/>
      <c r="D18" s="275"/>
      <c r="E18" s="275"/>
      <c r="F18" s="64"/>
      <c r="G18" s="126"/>
      <c r="H18" s="126"/>
      <c r="I18" s="126"/>
      <c r="J18" s="126"/>
      <c r="K18" s="305"/>
      <c r="L18" s="305"/>
      <c r="M18" s="126"/>
      <c r="N18" s="126"/>
      <c r="O18" s="305"/>
      <c r="P18" s="305"/>
      <c r="Q18" s="305"/>
      <c r="R18" s="305"/>
      <c r="S18" s="305"/>
      <c r="T18" s="126">
        <f t="shared" si="0"/>
        <v>0</v>
      </c>
      <c r="U18" s="129">
        <f t="shared" si="1"/>
        <v>0</v>
      </c>
      <c r="V18" s="129">
        <f t="shared" si="2"/>
        <v>0</v>
      </c>
      <c r="W18" s="129">
        <f t="shared" si="3"/>
        <v>0</v>
      </c>
    </row>
    <row r="19" spans="1:28" ht="18" customHeight="1" x14ac:dyDescent="0.35">
      <c r="A19" s="22"/>
      <c r="B19" s="127" t="s">
        <v>591</v>
      </c>
      <c r="C19" s="127"/>
      <c r="D19" s="127"/>
      <c r="E19" s="127"/>
      <c r="F19" s="577">
        <f t="shared" ref="F19:U19" si="4">SUM(F4:F18)</f>
        <v>100000</v>
      </c>
      <c r="G19" s="128">
        <f t="shared" si="4"/>
        <v>50000</v>
      </c>
      <c r="H19" s="128">
        <f t="shared" si="4"/>
        <v>50000</v>
      </c>
      <c r="I19" s="128">
        <f t="shared" si="4"/>
        <v>50000</v>
      </c>
      <c r="J19" s="128">
        <f t="shared" si="4"/>
        <v>50000</v>
      </c>
      <c r="K19" s="306">
        <f t="shared" si="4"/>
        <v>50000</v>
      </c>
      <c r="L19" s="576">
        <f t="shared" si="4"/>
        <v>100000</v>
      </c>
      <c r="M19" s="306">
        <f t="shared" si="4"/>
        <v>250000</v>
      </c>
      <c r="N19" s="576">
        <f t="shared" si="4"/>
        <v>200000</v>
      </c>
      <c r="O19" s="545">
        <f t="shared" si="4"/>
        <v>250000</v>
      </c>
      <c r="P19" s="576">
        <f t="shared" si="4"/>
        <v>0</v>
      </c>
      <c r="Q19" s="545">
        <f t="shared" si="4"/>
        <v>50000</v>
      </c>
      <c r="R19" s="576">
        <f t="shared" si="4"/>
        <v>0</v>
      </c>
      <c r="S19" s="545">
        <f t="shared" si="4"/>
        <v>50000</v>
      </c>
      <c r="T19" s="576">
        <f t="shared" si="4"/>
        <v>400000</v>
      </c>
      <c r="U19" s="545">
        <f t="shared" si="4"/>
        <v>850000</v>
      </c>
      <c r="V19" s="578">
        <f t="shared" si="2"/>
        <v>1250000</v>
      </c>
      <c r="W19" s="128"/>
    </row>
    <row r="20" spans="1:28" x14ac:dyDescent="0.35">
      <c r="F20" s="175"/>
      <c r="G20" s="65"/>
      <c r="H20" s="65"/>
      <c r="I20" s="65"/>
      <c r="J20" s="65"/>
      <c r="K20" s="307"/>
      <c r="L20" s="307"/>
      <c r="M20" s="65"/>
      <c r="N20" s="65"/>
      <c r="O20" s="307"/>
      <c r="P20" s="307"/>
      <c r="Q20" s="307"/>
      <c r="R20" s="307"/>
      <c r="S20" s="307"/>
      <c r="T20" s="65"/>
    </row>
    <row r="21" spans="1:28" ht="29" x14ac:dyDescent="0.35">
      <c r="B21" s="47"/>
      <c r="C21" s="47"/>
      <c r="D21" s="47"/>
      <c r="E21" s="47"/>
      <c r="F21" s="517"/>
      <c r="G21" s="65"/>
      <c r="H21" s="65"/>
      <c r="I21" s="65"/>
      <c r="J21" s="65"/>
      <c r="K21" s="307"/>
      <c r="L21" s="307"/>
      <c r="M21" s="65"/>
      <c r="N21" s="65"/>
      <c r="O21" s="307"/>
      <c r="P21" s="307"/>
      <c r="Q21" s="307"/>
      <c r="R21" s="307"/>
      <c r="S21" s="307"/>
      <c r="T21" s="65"/>
      <c r="AA21" s="354" t="s">
        <v>850</v>
      </c>
      <c r="AB21" s="355">
        <f>AB8+AB9</f>
        <v>4050000</v>
      </c>
    </row>
    <row r="22" spans="1:28" ht="33.65" customHeight="1" x14ac:dyDescent="0.45">
      <c r="A22" s="698" t="s">
        <v>851</v>
      </c>
      <c r="B22" s="698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98"/>
      <c r="O22" s="698"/>
      <c r="P22" s="698"/>
      <c r="Q22" s="698"/>
      <c r="R22" s="698"/>
      <c r="S22" s="698"/>
      <c r="T22" s="698"/>
      <c r="U22" s="698"/>
      <c r="V22" s="698"/>
      <c r="W22" s="698"/>
      <c r="X22" s="504"/>
    </row>
    <row r="23" spans="1:28" ht="41.4" customHeight="1" x14ac:dyDescent="0.45">
      <c r="A23" s="127" t="s">
        <v>598</v>
      </c>
      <c r="B23" s="137" t="s">
        <v>599</v>
      </c>
      <c r="C23" s="137" t="s">
        <v>763</v>
      </c>
      <c r="D23" s="124" t="s">
        <v>831</v>
      </c>
      <c r="E23" s="124" t="s">
        <v>910</v>
      </c>
      <c r="F23" s="518" t="s">
        <v>586</v>
      </c>
      <c r="G23" s="341" t="s">
        <v>587</v>
      </c>
      <c r="H23" s="341" t="s">
        <v>588</v>
      </c>
      <c r="I23" s="341" t="s">
        <v>589</v>
      </c>
      <c r="J23" s="341" t="s">
        <v>590</v>
      </c>
      <c r="K23" s="341" t="s">
        <v>603</v>
      </c>
      <c r="L23" s="342" t="s">
        <v>715</v>
      </c>
      <c r="M23" s="341" t="s">
        <v>605</v>
      </c>
      <c r="N23" s="339" t="s">
        <v>722</v>
      </c>
      <c r="O23" s="341" t="s">
        <v>723</v>
      </c>
      <c r="P23" s="339" t="s">
        <v>1223</v>
      </c>
      <c r="Q23" s="341" t="s">
        <v>1192</v>
      </c>
      <c r="R23" s="339" t="s">
        <v>1225</v>
      </c>
      <c r="S23" s="341" t="s">
        <v>1226</v>
      </c>
      <c r="T23" s="338" t="s">
        <v>724</v>
      </c>
      <c r="U23" s="340" t="s">
        <v>725</v>
      </c>
      <c r="V23" s="343" t="s">
        <v>830</v>
      </c>
      <c r="W23" s="127" t="s">
        <v>811</v>
      </c>
      <c r="X23" s="293"/>
      <c r="Y23" s="504"/>
      <c r="Z23" s="504"/>
      <c r="AA23" s="519" t="s">
        <v>864</v>
      </c>
      <c r="AB23" s="520">
        <f>AB7+AB8+AB9</f>
        <v>5950000</v>
      </c>
    </row>
    <row r="24" spans="1:28" x14ac:dyDescent="0.35">
      <c r="A24" s="127"/>
      <c r="B24" s="321" t="s">
        <v>858</v>
      </c>
      <c r="C24" s="321"/>
      <c r="D24" s="322"/>
      <c r="E24" s="322"/>
      <c r="F24" s="521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4"/>
      <c r="V24" s="324"/>
      <c r="W24" s="22"/>
      <c r="Y24" s="290"/>
      <c r="Z24" s="290"/>
    </row>
    <row r="25" spans="1:28" ht="28" x14ac:dyDescent="0.35">
      <c r="A25" s="22">
        <v>1</v>
      </c>
      <c r="B25" s="286" t="s">
        <v>607</v>
      </c>
      <c r="C25" s="286" t="s">
        <v>660</v>
      </c>
      <c r="D25" s="287" t="s">
        <v>661</v>
      </c>
      <c r="E25" s="287"/>
      <c r="F25" s="374"/>
      <c r="G25" s="64"/>
      <c r="H25" s="64"/>
      <c r="I25" s="64"/>
      <c r="J25" s="245"/>
      <c r="K25" s="64"/>
      <c r="L25" s="64">
        <v>50000</v>
      </c>
      <c r="M25" s="64">
        <v>25000</v>
      </c>
      <c r="N25" s="64"/>
      <c r="O25" s="245">
        <v>25000</v>
      </c>
      <c r="P25" s="245"/>
      <c r="Q25" s="245">
        <v>25000</v>
      </c>
      <c r="R25" s="245"/>
      <c r="S25" s="582">
        <v>25000</v>
      </c>
      <c r="T25" s="126">
        <f t="shared" ref="T25:T66" si="5">N25+F25+L25+P25+R25</f>
        <v>50000</v>
      </c>
      <c r="U25" s="129">
        <f t="shared" ref="U25:U66" si="6">G25+H25+I25+J25+K25+M25+O25+Q25+S25</f>
        <v>100000</v>
      </c>
      <c r="V25" s="298">
        <f>T25+U25</f>
        <v>150000</v>
      </c>
      <c r="W25" s="22" t="s">
        <v>856</v>
      </c>
    </row>
    <row r="26" spans="1:28" ht="31.75" customHeight="1" x14ac:dyDescent="0.35">
      <c r="A26" s="22">
        <v>2</v>
      </c>
      <c r="B26" s="288" t="s">
        <v>640</v>
      </c>
      <c r="C26" s="288" t="s">
        <v>658</v>
      </c>
      <c r="D26" s="288" t="s">
        <v>659</v>
      </c>
      <c r="E26" s="288"/>
      <c r="F26" s="337"/>
      <c r="G26" s="64"/>
      <c r="H26" s="64"/>
      <c r="I26" s="64"/>
      <c r="J26" s="245"/>
      <c r="K26" s="64"/>
      <c r="L26" s="64">
        <v>50000</v>
      </c>
      <c r="M26" s="64">
        <v>25000</v>
      </c>
      <c r="N26" s="64"/>
      <c r="O26" s="245">
        <v>25000</v>
      </c>
      <c r="P26" s="245"/>
      <c r="Q26" s="245">
        <v>25000</v>
      </c>
      <c r="R26" s="245"/>
      <c r="S26" s="245"/>
      <c r="T26" s="126">
        <f t="shared" si="5"/>
        <v>50000</v>
      </c>
      <c r="U26" s="129">
        <f t="shared" si="6"/>
        <v>75000</v>
      </c>
      <c r="V26" s="298">
        <f t="shared" ref="V26:V66" si="7">T26+U26</f>
        <v>125000</v>
      </c>
      <c r="W26" s="22"/>
    </row>
    <row r="27" spans="1:28" ht="45.75" customHeight="1" x14ac:dyDescent="0.35">
      <c r="A27" s="22">
        <v>3</v>
      </c>
      <c r="B27" s="288" t="s">
        <v>645</v>
      </c>
      <c r="C27" s="288" t="s">
        <v>666</v>
      </c>
      <c r="D27" s="288" t="s">
        <v>664</v>
      </c>
      <c r="E27" s="288"/>
      <c r="F27" s="337"/>
      <c r="G27" s="64"/>
      <c r="H27" s="64"/>
      <c r="I27" s="64"/>
      <c r="J27" s="245"/>
      <c r="K27" s="64"/>
      <c r="L27" s="64">
        <v>50000</v>
      </c>
      <c r="M27" s="64">
        <v>25000</v>
      </c>
      <c r="N27" s="64"/>
      <c r="O27" s="245">
        <v>25000</v>
      </c>
      <c r="P27" s="245"/>
      <c r="Q27" s="245">
        <v>25000</v>
      </c>
      <c r="R27" s="245"/>
      <c r="S27" s="581">
        <v>25000</v>
      </c>
      <c r="T27" s="126">
        <f t="shared" si="5"/>
        <v>50000</v>
      </c>
      <c r="U27" s="129">
        <f t="shared" si="6"/>
        <v>100000</v>
      </c>
      <c r="V27" s="298">
        <f t="shared" si="7"/>
        <v>150000</v>
      </c>
      <c r="W27" s="22"/>
    </row>
    <row r="28" spans="1:28" ht="39" customHeight="1" x14ac:dyDescent="0.35">
      <c r="A28" s="22">
        <v>4</v>
      </c>
      <c r="B28" s="352" t="s">
        <v>646</v>
      </c>
      <c r="C28" s="352" t="s">
        <v>665</v>
      </c>
      <c r="D28" s="352" t="s">
        <v>664</v>
      </c>
      <c r="E28" s="352"/>
      <c r="F28" s="356"/>
      <c r="G28" s="245"/>
      <c r="H28" s="245"/>
      <c r="I28" s="245"/>
      <c r="J28" s="245"/>
      <c r="K28" s="245"/>
      <c r="L28" s="245">
        <v>50000</v>
      </c>
      <c r="M28" s="245">
        <v>25000</v>
      </c>
      <c r="N28" s="245"/>
      <c r="O28" s="245">
        <v>25000</v>
      </c>
      <c r="P28" s="245"/>
      <c r="Q28" s="245">
        <v>25000</v>
      </c>
      <c r="R28" s="245"/>
      <c r="S28" s="245"/>
      <c r="T28" s="126">
        <f t="shared" si="5"/>
        <v>50000</v>
      </c>
      <c r="U28" s="129">
        <f t="shared" si="6"/>
        <v>75000</v>
      </c>
      <c r="V28" s="298">
        <f t="shared" si="7"/>
        <v>125000</v>
      </c>
      <c r="W28" s="22"/>
    </row>
    <row r="29" spans="1:28" ht="37.5" customHeight="1" x14ac:dyDescent="0.35">
      <c r="A29" s="22">
        <v>5</v>
      </c>
      <c r="B29" s="352" t="s">
        <v>662</v>
      </c>
      <c r="C29" s="352" t="s">
        <v>663</v>
      </c>
      <c r="D29" s="352" t="s">
        <v>664</v>
      </c>
      <c r="E29" s="352"/>
      <c r="F29" s="357"/>
      <c r="G29" s="245"/>
      <c r="H29" s="245"/>
      <c r="I29" s="245"/>
      <c r="J29" s="245"/>
      <c r="K29" s="245"/>
      <c r="L29" s="245">
        <v>50000</v>
      </c>
      <c r="M29" s="245">
        <v>25000</v>
      </c>
      <c r="N29" s="245"/>
      <c r="O29" s="245">
        <v>25000</v>
      </c>
      <c r="P29" s="245"/>
      <c r="Q29" s="245">
        <v>50000</v>
      </c>
      <c r="R29" s="245"/>
      <c r="S29" s="245"/>
      <c r="T29" s="126">
        <f t="shared" si="5"/>
        <v>50000</v>
      </c>
      <c r="U29" s="129">
        <f t="shared" si="6"/>
        <v>100000</v>
      </c>
      <c r="V29" s="298">
        <f t="shared" si="7"/>
        <v>150000</v>
      </c>
      <c r="W29" s="22"/>
    </row>
    <row r="30" spans="1:28" ht="39" customHeight="1" x14ac:dyDescent="0.35">
      <c r="A30" s="22">
        <v>6</v>
      </c>
      <c r="B30" s="162" t="s">
        <v>667</v>
      </c>
      <c r="C30" s="162" t="s">
        <v>716</v>
      </c>
      <c r="D30" s="352" t="s">
        <v>668</v>
      </c>
      <c r="E30" s="352"/>
      <c r="F30" s="357"/>
      <c r="G30" s="245"/>
      <c r="H30" s="245"/>
      <c r="I30" s="245"/>
      <c r="J30" s="245"/>
      <c r="K30" s="245"/>
      <c r="L30" s="245">
        <v>50000</v>
      </c>
      <c r="M30" s="245">
        <v>25000</v>
      </c>
      <c r="N30" s="245"/>
      <c r="O30" s="245">
        <v>25000</v>
      </c>
      <c r="P30" s="245"/>
      <c r="Q30" s="245">
        <v>25000</v>
      </c>
      <c r="R30" s="245"/>
      <c r="S30" s="245"/>
      <c r="T30" s="126">
        <f t="shared" si="5"/>
        <v>50000</v>
      </c>
      <c r="U30" s="129">
        <f t="shared" si="6"/>
        <v>75000</v>
      </c>
      <c r="V30" s="298">
        <f t="shared" si="7"/>
        <v>125000</v>
      </c>
      <c r="W30" s="22"/>
    </row>
    <row r="31" spans="1:28" ht="42" x14ac:dyDescent="0.35">
      <c r="A31" s="22">
        <v>7</v>
      </c>
      <c r="B31" s="317" t="s">
        <v>633</v>
      </c>
      <c r="C31" s="281" t="s">
        <v>677</v>
      </c>
      <c r="D31" s="275"/>
      <c r="E31" s="275"/>
      <c r="F31" s="357"/>
      <c r="G31" s="245"/>
      <c r="H31" s="245"/>
      <c r="I31" s="245"/>
      <c r="J31" s="245"/>
      <c r="K31" s="245"/>
      <c r="L31" s="245">
        <v>50000</v>
      </c>
      <c r="M31" s="245">
        <v>50000</v>
      </c>
      <c r="N31" s="245"/>
      <c r="O31" s="245">
        <v>50000</v>
      </c>
      <c r="P31" s="245"/>
      <c r="Q31" s="245">
        <v>25000</v>
      </c>
      <c r="R31" s="245"/>
      <c r="S31" s="245"/>
      <c r="T31" s="126">
        <f t="shared" si="5"/>
        <v>50000</v>
      </c>
      <c r="U31" s="129">
        <f t="shared" si="6"/>
        <v>125000</v>
      </c>
      <c r="V31" s="298">
        <f t="shared" si="7"/>
        <v>175000</v>
      </c>
      <c r="W31" s="22"/>
    </row>
    <row r="32" spans="1:28" ht="28" x14ac:dyDescent="0.35">
      <c r="A32" s="22">
        <v>8</v>
      </c>
      <c r="B32" s="281" t="s">
        <v>642</v>
      </c>
      <c r="C32" s="281" t="s">
        <v>669</v>
      </c>
      <c r="D32" s="275" t="s">
        <v>672</v>
      </c>
      <c r="E32" s="275"/>
      <c r="F32" s="357"/>
      <c r="G32" s="245"/>
      <c r="H32" s="245"/>
      <c r="I32" s="245"/>
      <c r="J32" s="245"/>
      <c r="K32" s="245"/>
      <c r="L32" s="245">
        <v>50000</v>
      </c>
      <c r="M32" s="245">
        <v>25000</v>
      </c>
      <c r="N32" s="245"/>
      <c r="O32" s="245">
        <v>25000</v>
      </c>
      <c r="P32" s="245"/>
      <c r="Q32" s="245">
        <v>25000</v>
      </c>
      <c r="R32" s="245"/>
      <c r="S32" s="582">
        <v>25000</v>
      </c>
      <c r="T32" s="126">
        <f t="shared" si="5"/>
        <v>50000</v>
      </c>
      <c r="U32" s="129">
        <f t="shared" si="6"/>
        <v>100000</v>
      </c>
      <c r="V32" s="298">
        <f t="shared" si="7"/>
        <v>150000</v>
      </c>
      <c r="W32" s="22"/>
    </row>
    <row r="33" spans="1:23" ht="30.75" customHeight="1" x14ac:dyDescent="0.35">
      <c r="A33" s="22">
        <v>9</v>
      </c>
      <c r="B33" s="317" t="s">
        <v>1227</v>
      </c>
      <c r="C33" s="281" t="s">
        <v>670</v>
      </c>
      <c r="D33" s="275" t="s">
        <v>629</v>
      </c>
      <c r="E33" s="275"/>
      <c r="F33" s="275"/>
      <c r="G33" s="245"/>
      <c r="H33" s="245"/>
      <c r="I33" s="245"/>
      <c r="J33" s="245"/>
      <c r="K33" s="245"/>
      <c r="L33" s="245">
        <v>50000</v>
      </c>
      <c r="M33" s="245"/>
      <c r="N33" s="245"/>
      <c r="O33" s="245">
        <v>50000</v>
      </c>
      <c r="P33" s="245"/>
      <c r="Q33" s="245">
        <v>25000</v>
      </c>
      <c r="R33" s="245"/>
      <c r="S33" s="582">
        <v>25000</v>
      </c>
      <c r="T33" s="126">
        <f t="shared" si="5"/>
        <v>50000</v>
      </c>
      <c r="U33" s="129">
        <f t="shared" si="6"/>
        <v>100000</v>
      </c>
      <c r="V33" s="298">
        <f t="shared" si="7"/>
        <v>150000</v>
      </c>
      <c r="W33" s="22"/>
    </row>
    <row r="34" spans="1:23" ht="28.5" thickBot="1" x14ac:dyDescent="0.4">
      <c r="A34" s="22">
        <v>10</v>
      </c>
      <c r="B34" s="281" t="s">
        <v>726</v>
      </c>
      <c r="C34" s="281"/>
      <c r="D34" s="275"/>
      <c r="E34" s="275"/>
      <c r="F34" s="334"/>
      <c r="G34" s="245"/>
      <c r="H34" s="245"/>
      <c r="I34" s="245"/>
      <c r="J34" s="245"/>
      <c r="K34" s="245"/>
      <c r="L34" s="245"/>
      <c r="M34" s="245"/>
      <c r="N34" s="245">
        <v>50000</v>
      </c>
      <c r="O34" s="245">
        <v>0</v>
      </c>
      <c r="P34" s="245"/>
      <c r="Q34" s="245"/>
      <c r="R34" s="245"/>
      <c r="S34" s="245"/>
      <c r="T34" s="126">
        <f t="shared" si="5"/>
        <v>50000</v>
      </c>
      <c r="U34" s="129">
        <f t="shared" si="6"/>
        <v>0</v>
      </c>
      <c r="V34" s="298">
        <f t="shared" si="7"/>
        <v>50000</v>
      </c>
      <c r="W34" s="22"/>
    </row>
    <row r="35" spans="1:23" ht="37.25" customHeight="1" thickBot="1" x14ac:dyDescent="0.4">
      <c r="A35" s="22">
        <v>11</v>
      </c>
      <c r="B35" s="522" t="s">
        <v>1228</v>
      </c>
      <c r="C35" s="281"/>
      <c r="D35" s="275"/>
      <c r="E35" s="275"/>
      <c r="F35" s="334"/>
      <c r="G35" s="245"/>
      <c r="H35" s="245"/>
      <c r="I35" s="245"/>
      <c r="J35" s="245"/>
      <c r="K35" s="245"/>
      <c r="L35" s="245"/>
      <c r="M35" s="245"/>
      <c r="N35" s="247">
        <v>100000</v>
      </c>
      <c r="O35" s="245">
        <v>50000</v>
      </c>
      <c r="P35" s="245"/>
      <c r="Q35" s="581">
        <v>50000</v>
      </c>
      <c r="R35" s="245"/>
      <c r="S35" s="245"/>
      <c r="T35" s="126">
        <f t="shared" si="5"/>
        <v>100000</v>
      </c>
      <c r="U35" s="129">
        <f t="shared" si="6"/>
        <v>100000</v>
      </c>
      <c r="V35" s="298">
        <f t="shared" si="7"/>
        <v>200000</v>
      </c>
      <c r="W35" s="22"/>
    </row>
    <row r="36" spans="1:23" ht="42" customHeight="1" thickBot="1" x14ac:dyDescent="0.4">
      <c r="A36" s="22">
        <v>12</v>
      </c>
      <c r="B36" s="281" t="s">
        <v>1229</v>
      </c>
      <c r="C36" s="281"/>
      <c r="D36" s="275"/>
      <c r="E36" s="275"/>
      <c r="F36" s="334"/>
      <c r="G36" s="245"/>
      <c r="H36" s="245"/>
      <c r="I36" s="245"/>
      <c r="J36" s="245"/>
      <c r="K36" s="245"/>
      <c r="L36" s="245"/>
      <c r="M36" s="245"/>
      <c r="N36" s="245">
        <v>50000</v>
      </c>
      <c r="O36" s="245">
        <v>0</v>
      </c>
      <c r="P36" s="245"/>
      <c r="Q36" s="245"/>
      <c r="R36" s="245"/>
      <c r="S36" s="245"/>
      <c r="T36" s="126">
        <f t="shared" si="5"/>
        <v>50000</v>
      </c>
      <c r="U36" s="129">
        <f t="shared" si="6"/>
        <v>0</v>
      </c>
      <c r="V36" s="298">
        <f t="shared" si="7"/>
        <v>50000</v>
      </c>
      <c r="W36" s="22"/>
    </row>
    <row r="37" spans="1:23" ht="30.75" customHeight="1" thickBot="1" x14ac:dyDescent="0.4">
      <c r="A37" s="22">
        <v>13</v>
      </c>
      <c r="B37" s="523" t="s">
        <v>1230</v>
      </c>
      <c r="C37" s="281"/>
      <c r="D37" s="275"/>
      <c r="E37" s="275"/>
      <c r="F37" s="334"/>
      <c r="G37" s="245"/>
      <c r="H37" s="245"/>
      <c r="I37" s="245"/>
      <c r="J37" s="245"/>
      <c r="K37" s="245"/>
      <c r="L37" s="245"/>
      <c r="M37" s="245"/>
      <c r="N37" s="245">
        <v>50000</v>
      </c>
      <c r="O37" s="245">
        <v>25000</v>
      </c>
      <c r="P37" s="245"/>
      <c r="Q37" s="245">
        <v>25000</v>
      </c>
      <c r="R37" s="245"/>
      <c r="S37" s="245"/>
      <c r="T37" s="126">
        <f t="shared" si="5"/>
        <v>50000</v>
      </c>
      <c r="U37" s="129">
        <f t="shared" si="6"/>
        <v>50000</v>
      </c>
      <c r="V37" s="298">
        <f t="shared" si="7"/>
        <v>100000</v>
      </c>
      <c r="W37" s="22"/>
    </row>
    <row r="38" spans="1:23" ht="33" customHeight="1" x14ac:dyDescent="0.35">
      <c r="A38" s="22">
        <v>14</v>
      </c>
      <c r="B38" s="281" t="s">
        <v>730</v>
      </c>
      <c r="C38" s="281"/>
      <c r="D38" s="275"/>
      <c r="E38" s="275"/>
      <c r="F38" s="334"/>
      <c r="G38" s="245"/>
      <c r="H38" s="245"/>
      <c r="I38" s="245"/>
      <c r="J38" s="245"/>
      <c r="K38" s="245"/>
      <c r="L38" s="245"/>
      <c r="M38" s="245"/>
      <c r="N38" s="247">
        <v>50000</v>
      </c>
      <c r="O38" s="245">
        <v>25000</v>
      </c>
      <c r="P38" s="245"/>
      <c r="Q38" s="245">
        <v>25000</v>
      </c>
      <c r="R38" s="245"/>
      <c r="S38" s="245"/>
      <c r="T38" s="126">
        <f t="shared" si="5"/>
        <v>50000</v>
      </c>
      <c r="U38" s="129">
        <f t="shared" si="6"/>
        <v>50000</v>
      </c>
      <c r="V38" s="298">
        <f t="shared" si="7"/>
        <v>100000</v>
      </c>
      <c r="W38" s="22" t="s">
        <v>859</v>
      </c>
    </row>
    <row r="39" spans="1:23" ht="26.25" customHeight="1" x14ac:dyDescent="0.35">
      <c r="A39" s="22">
        <v>15</v>
      </c>
      <c r="B39" s="317" t="s">
        <v>1231</v>
      </c>
      <c r="C39" s="281"/>
      <c r="D39" s="275"/>
      <c r="E39" s="275"/>
      <c r="F39" s="334"/>
      <c r="G39" s="245"/>
      <c r="H39" s="245"/>
      <c r="I39" s="245"/>
      <c r="J39" s="245"/>
      <c r="K39" s="245"/>
      <c r="L39" s="245"/>
      <c r="M39" s="245"/>
      <c r="N39" s="247">
        <v>50000</v>
      </c>
      <c r="O39" s="245">
        <v>25000</v>
      </c>
      <c r="P39" s="245"/>
      <c r="Q39" s="245"/>
      <c r="R39" s="245"/>
      <c r="S39" s="245"/>
      <c r="T39" s="126">
        <f t="shared" si="5"/>
        <v>50000</v>
      </c>
      <c r="U39" s="129">
        <f t="shared" si="6"/>
        <v>25000</v>
      </c>
      <c r="V39" s="298">
        <f t="shared" si="7"/>
        <v>75000</v>
      </c>
      <c r="W39" s="22" t="s">
        <v>859</v>
      </c>
    </row>
    <row r="40" spans="1:23" ht="42" x14ac:dyDescent="0.35">
      <c r="A40" s="22">
        <v>16</v>
      </c>
      <c r="B40" s="281" t="s">
        <v>732</v>
      </c>
      <c r="C40" s="281"/>
      <c r="D40" s="275"/>
      <c r="E40" s="275"/>
      <c r="F40" s="275"/>
      <c r="G40" s="245"/>
      <c r="H40" s="245"/>
      <c r="I40" s="245"/>
      <c r="J40" s="245"/>
      <c r="K40" s="245"/>
      <c r="L40" s="245"/>
      <c r="M40" s="245"/>
      <c r="N40" s="245">
        <v>50000</v>
      </c>
      <c r="O40" s="247">
        <v>25000</v>
      </c>
      <c r="P40" s="247"/>
      <c r="Q40" s="247">
        <v>50000</v>
      </c>
      <c r="R40" s="247"/>
      <c r="S40" s="247"/>
      <c r="T40" s="126">
        <f t="shared" si="5"/>
        <v>50000</v>
      </c>
      <c r="U40" s="129">
        <f t="shared" si="6"/>
        <v>75000</v>
      </c>
      <c r="V40" s="298">
        <f t="shared" si="7"/>
        <v>125000</v>
      </c>
      <c r="W40" s="22" t="s">
        <v>859</v>
      </c>
    </row>
    <row r="41" spans="1:23" ht="28" x14ac:dyDescent="0.35">
      <c r="A41" s="22">
        <v>17</v>
      </c>
      <c r="B41" s="281" t="s">
        <v>733</v>
      </c>
      <c r="C41" s="281"/>
      <c r="D41" s="275"/>
      <c r="E41" s="275"/>
      <c r="F41" s="275"/>
      <c r="G41" s="245"/>
      <c r="H41" s="245"/>
      <c r="I41" s="245"/>
      <c r="J41" s="245"/>
      <c r="K41" s="245"/>
      <c r="L41" s="245"/>
      <c r="M41" s="245"/>
      <c r="N41" s="247">
        <v>50000</v>
      </c>
      <c r="O41" s="245">
        <v>25000</v>
      </c>
      <c r="P41" s="245"/>
      <c r="Q41" s="245">
        <v>25000</v>
      </c>
      <c r="R41" s="245"/>
      <c r="S41" s="245"/>
      <c r="T41" s="126">
        <f t="shared" si="5"/>
        <v>50000</v>
      </c>
      <c r="U41" s="129">
        <f t="shared" si="6"/>
        <v>50000</v>
      </c>
      <c r="V41" s="298">
        <f t="shared" si="7"/>
        <v>100000</v>
      </c>
      <c r="W41" s="22" t="s">
        <v>859</v>
      </c>
    </row>
    <row r="42" spans="1:23" ht="29.25" customHeight="1" x14ac:dyDescent="0.35">
      <c r="A42" s="22">
        <v>18</v>
      </c>
      <c r="B42" s="281" t="s">
        <v>734</v>
      </c>
      <c r="C42" s="281"/>
      <c r="D42" s="275"/>
      <c r="E42" s="275"/>
      <c r="F42" s="275"/>
      <c r="G42" s="245"/>
      <c r="H42" s="245"/>
      <c r="I42" s="245"/>
      <c r="J42" s="245"/>
      <c r="K42" s="245"/>
      <c r="L42" s="245"/>
      <c r="M42" s="245"/>
      <c r="N42" s="245">
        <v>50000</v>
      </c>
      <c r="O42" s="245">
        <v>0</v>
      </c>
      <c r="P42" s="245"/>
      <c r="Q42" s="245">
        <v>25000</v>
      </c>
      <c r="R42" s="245"/>
      <c r="S42" s="245"/>
      <c r="T42" s="126">
        <f t="shared" si="5"/>
        <v>50000</v>
      </c>
      <c r="U42" s="129">
        <f t="shared" si="6"/>
        <v>25000</v>
      </c>
      <c r="V42" s="298">
        <f t="shared" si="7"/>
        <v>75000</v>
      </c>
      <c r="W42" s="22"/>
    </row>
    <row r="43" spans="1:23" ht="28" x14ac:dyDescent="0.35">
      <c r="A43" s="22">
        <v>19</v>
      </c>
      <c r="B43" s="281" t="s">
        <v>1232</v>
      </c>
      <c r="C43" s="281"/>
      <c r="D43" s="275"/>
      <c r="E43" s="275"/>
      <c r="F43" s="275"/>
      <c r="G43" s="245"/>
      <c r="H43" s="245"/>
      <c r="I43" s="245"/>
      <c r="J43" s="245"/>
      <c r="K43" s="245"/>
      <c r="L43" s="245"/>
      <c r="M43" s="245"/>
      <c r="N43" s="245">
        <v>50000</v>
      </c>
      <c r="O43" s="245">
        <v>25000</v>
      </c>
      <c r="P43" s="245"/>
      <c r="Q43" s="245">
        <v>25000</v>
      </c>
      <c r="R43" s="245"/>
      <c r="S43" s="582">
        <v>25000</v>
      </c>
      <c r="T43" s="126">
        <f t="shared" si="5"/>
        <v>50000</v>
      </c>
      <c r="U43" s="129">
        <f t="shared" si="6"/>
        <v>75000</v>
      </c>
      <c r="V43" s="298">
        <f t="shared" si="7"/>
        <v>125000</v>
      </c>
      <c r="W43" s="22"/>
    </row>
    <row r="44" spans="1:23" ht="28" x14ac:dyDescent="0.35">
      <c r="A44" s="22">
        <v>20</v>
      </c>
      <c r="B44" s="281" t="s">
        <v>1425</v>
      </c>
      <c r="C44" s="281"/>
      <c r="D44" s="275"/>
      <c r="E44" s="275"/>
      <c r="F44" s="275"/>
      <c r="G44" s="245"/>
      <c r="H44" s="245"/>
      <c r="I44" s="245"/>
      <c r="J44" s="245"/>
      <c r="K44" s="245"/>
      <c r="L44" s="245"/>
      <c r="M44" s="245"/>
      <c r="N44" s="245"/>
      <c r="O44" s="315">
        <v>25000</v>
      </c>
      <c r="P44" s="315"/>
      <c r="Q44" s="315"/>
      <c r="R44" s="315"/>
      <c r="S44" s="315"/>
      <c r="T44" s="126">
        <f t="shared" si="5"/>
        <v>0</v>
      </c>
      <c r="U44" s="129">
        <f t="shared" si="6"/>
        <v>25000</v>
      </c>
      <c r="V44" s="298">
        <f t="shared" si="7"/>
        <v>25000</v>
      </c>
      <c r="W44" s="22" t="s">
        <v>861</v>
      </c>
    </row>
    <row r="45" spans="1:23" ht="28" x14ac:dyDescent="0.35">
      <c r="A45" s="22">
        <v>21</v>
      </c>
      <c r="B45" s="281" t="s">
        <v>1233</v>
      </c>
      <c r="C45" s="281"/>
      <c r="D45" s="275"/>
      <c r="E45" s="275"/>
      <c r="F45" s="275"/>
      <c r="G45" s="245"/>
      <c r="H45" s="245"/>
      <c r="I45" s="245"/>
      <c r="J45" s="245"/>
      <c r="K45" s="245"/>
      <c r="L45" s="247">
        <v>50000</v>
      </c>
      <c r="M45" s="247">
        <v>25000</v>
      </c>
      <c r="N45" s="245"/>
      <c r="O45" s="245">
        <v>25000</v>
      </c>
      <c r="P45" s="245"/>
      <c r="Q45" s="245">
        <v>25000</v>
      </c>
      <c r="R45" s="245"/>
      <c r="S45" s="245"/>
      <c r="T45" s="126">
        <f t="shared" si="5"/>
        <v>50000</v>
      </c>
      <c r="U45" s="129">
        <f t="shared" si="6"/>
        <v>75000</v>
      </c>
      <c r="V45" s="298">
        <f t="shared" si="7"/>
        <v>125000</v>
      </c>
      <c r="W45" s="22"/>
    </row>
    <row r="46" spans="1:23" ht="28" x14ac:dyDescent="0.35">
      <c r="A46" s="22">
        <v>22</v>
      </c>
      <c r="B46" s="281" t="s">
        <v>1234</v>
      </c>
      <c r="C46" s="281"/>
      <c r="D46" s="275"/>
      <c r="E46" s="275"/>
      <c r="F46" s="275"/>
      <c r="G46" s="245"/>
      <c r="H46" s="245"/>
      <c r="I46" s="245"/>
      <c r="J46" s="245"/>
      <c r="K46" s="245"/>
      <c r="L46" s="245"/>
      <c r="M46" s="245"/>
      <c r="N46" s="245">
        <v>50000</v>
      </c>
      <c r="O46" s="245">
        <v>25000</v>
      </c>
      <c r="P46" s="245"/>
      <c r="Q46" s="581">
        <v>25000</v>
      </c>
      <c r="R46" s="524"/>
      <c r="S46" s="245"/>
      <c r="T46" s="126">
        <f t="shared" si="5"/>
        <v>50000</v>
      </c>
      <c r="U46" s="129">
        <f t="shared" si="6"/>
        <v>50000</v>
      </c>
      <c r="V46" s="298">
        <f t="shared" si="7"/>
        <v>100000</v>
      </c>
      <c r="W46" s="22"/>
    </row>
    <row r="47" spans="1:23" ht="28" x14ac:dyDescent="0.35">
      <c r="A47" s="22">
        <v>23</v>
      </c>
      <c r="B47" s="281" t="s">
        <v>1235</v>
      </c>
      <c r="C47" s="281"/>
      <c r="D47" s="275"/>
      <c r="E47" s="275"/>
      <c r="F47" s="275"/>
      <c r="G47" s="245"/>
      <c r="H47" s="245"/>
      <c r="I47" s="245"/>
      <c r="J47" s="245"/>
      <c r="K47" s="245"/>
      <c r="L47" s="245"/>
      <c r="M47" s="245"/>
      <c r="N47" s="245">
        <v>50000</v>
      </c>
      <c r="O47" s="245">
        <v>25000</v>
      </c>
      <c r="P47" s="245"/>
      <c r="Q47" s="245">
        <v>25000</v>
      </c>
      <c r="R47" s="245"/>
      <c r="S47" s="582">
        <v>25000</v>
      </c>
      <c r="T47" s="126">
        <f t="shared" si="5"/>
        <v>50000</v>
      </c>
      <c r="U47" s="129">
        <f t="shared" si="6"/>
        <v>75000</v>
      </c>
      <c r="V47" s="298">
        <f t="shared" si="7"/>
        <v>125000</v>
      </c>
      <c r="W47" s="22"/>
    </row>
    <row r="48" spans="1:23" ht="28" x14ac:dyDescent="0.35">
      <c r="A48" s="22">
        <v>24</v>
      </c>
      <c r="B48" s="282" t="s">
        <v>1236</v>
      </c>
      <c r="C48" s="282"/>
      <c r="D48" s="279"/>
      <c r="E48" s="279"/>
      <c r="F48" s="279"/>
      <c r="G48" s="245"/>
      <c r="H48" s="245"/>
      <c r="I48" s="245"/>
      <c r="J48" s="245"/>
      <c r="K48" s="245"/>
      <c r="L48" s="245"/>
      <c r="M48" s="245"/>
      <c r="N48" s="245">
        <v>50000</v>
      </c>
      <c r="O48" s="245">
        <v>25000</v>
      </c>
      <c r="P48" s="245"/>
      <c r="Q48" s="245">
        <v>25000</v>
      </c>
      <c r="R48" s="245"/>
      <c r="S48" s="582">
        <v>25000</v>
      </c>
      <c r="T48" s="126">
        <f t="shared" si="5"/>
        <v>50000</v>
      </c>
      <c r="U48" s="129">
        <f t="shared" si="6"/>
        <v>75000</v>
      </c>
      <c r="V48" s="298">
        <f t="shared" si="7"/>
        <v>125000</v>
      </c>
      <c r="W48" s="22"/>
    </row>
    <row r="49" spans="1:23" ht="31.25" customHeight="1" x14ac:dyDescent="0.35">
      <c r="A49" s="22">
        <v>25</v>
      </c>
      <c r="B49" s="281" t="s">
        <v>1237</v>
      </c>
      <c r="C49" s="282"/>
      <c r="D49" s="280"/>
      <c r="E49" s="280"/>
      <c r="F49" s="280"/>
      <c r="G49" s="245"/>
      <c r="H49" s="245"/>
      <c r="I49" s="245"/>
      <c r="J49" s="245"/>
      <c r="K49" s="245"/>
      <c r="L49" s="245"/>
      <c r="M49" s="245"/>
      <c r="N49" s="245">
        <v>50000</v>
      </c>
      <c r="O49" s="245">
        <v>25000</v>
      </c>
      <c r="P49" s="245"/>
      <c r="Q49" s="245">
        <v>25000</v>
      </c>
      <c r="R49" s="245"/>
      <c r="S49" s="582">
        <v>25000</v>
      </c>
      <c r="T49" s="126">
        <f t="shared" si="5"/>
        <v>50000</v>
      </c>
      <c r="U49" s="129">
        <f t="shared" si="6"/>
        <v>75000</v>
      </c>
      <c r="V49" s="298">
        <f t="shared" si="7"/>
        <v>125000</v>
      </c>
      <c r="W49" s="22"/>
    </row>
    <row r="50" spans="1:23" ht="28" x14ac:dyDescent="0.35">
      <c r="A50" s="22">
        <v>26</v>
      </c>
      <c r="B50" s="281" t="s">
        <v>1238</v>
      </c>
      <c r="C50" s="281"/>
      <c r="D50" s="280"/>
      <c r="E50" s="280"/>
      <c r="F50" s="280"/>
      <c r="G50" s="245"/>
      <c r="H50" s="245"/>
      <c r="I50" s="245"/>
      <c r="J50" s="245"/>
      <c r="K50" s="245"/>
      <c r="L50" s="245"/>
      <c r="M50" s="245"/>
      <c r="N50" s="245">
        <v>50000</v>
      </c>
      <c r="O50" s="245">
        <v>25000</v>
      </c>
      <c r="P50" s="245"/>
      <c r="Q50" s="245">
        <v>25000</v>
      </c>
      <c r="R50" s="245"/>
      <c r="S50" s="582">
        <v>25000</v>
      </c>
      <c r="T50" s="126">
        <f t="shared" si="5"/>
        <v>50000</v>
      </c>
      <c r="U50" s="129">
        <f t="shared" si="6"/>
        <v>75000</v>
      </c>
      <c r="V50" s="298">
        <f t="shared" si="7"/>
        <v>125000</v>
      </c>
      <c r="W50" s="22"/>
    </row>
    <row r="51" spans="1:23" ht="33" customHeight="1" x14ac:dyDescent="0.35">
      <c r="A51" s="22">
        <v>27</v>
      </c>
      <c r="B51" s="281" t="s">
        <v>1239</v>
      </c>
      <c r="C51" s="281"/>
      <c r="D51" s="280"/>
      <c r="E51" s="280"/>
      <c r="F51" s="280"/>
      <c r="G51" s="245"/>
      <c r="H51" s="245"/>
      <c r="I51" s="245"/>
      <c r="J51" s="245"/>
      <c r="K51" s="245"/>
      <c r="L51" s="245"/>
      <c r="M51" s="245"/>
      <c r="N51" s="245">
        <v>50000</v>
      </c>
      <c r="O51" s="245">
        <v>25000</v>
      </c>
      <c r="P51" s="245"/>
      <c r="Q51" s="245"/>
      <c r="R51" s="245"/>
      <c r="S51" s="582">
        <v>50000</v>
      </c>
      <c r="T51" s="126">
        <f t="shared" si="5"/>
        <v>50000</v>
      </c>
      <c r="U51" s="129">
        <f t="shared" si="6"/>
        <v>75000</v>
      </c>
      <c r="V51" s="298">
        <f t="shared" si="7"/>
        <v>125000</v>
      </c>
      <c r="W51" s="22"/>
    </row>
    <row r="52" spans="1:23" ht="28" x14ac:dyDescent="0.35">
      <c r="A52" s="22">
        <v>28</v>
      </c>
      <c r="B52" s="281" t="s">
        <v>1240</v>
      </c>
      <c r="C52" s="281"/>
      <c r="D52" s="280"/>
      <c r="E52" s="280"/>
      <c r="F52" s="280"/>
      <c r="G52" s="245"/>
      <c r="H52" s="245"/>
      <c r="I52" s="245"/>
      <c r="J52" s="245"/>
      <c r="K52" s="245"/>
      <c r="L52" s="245"/>
      <c r="M52" s="245"/>
      <c r="N52" s="245">
        <v>50000</v>
      </c>
      <c r="O52" s="245">
        <v>25000</v>
      </c>
      <c r="P52" s="245"/>
      <c r="Q52" s="245"/>
      <c r="R52" s="245"/>
      <c r="S52" s="245"/>
      <c r="T52" s="126">
        <f t="shared" si="5"/>
        <v>50000</v>
      </c>
      <c r="U52" s="129">
        <f t="shared" si="6"/>
        <v>25000</v>
      </c>
      <c r="V52" s="298">
        <f t="shared" si="7"/>
        <v>75000</v>
      </c>
      <c r="W52" s="22"/>
    </row>
    <row r="53" spans="1:23" ht="28" x14ac:dyDescent="0.35">
      <c r="A53" s="22">
        <v>29</v>
      </c>
      <c r="B53" s="281" t="s">
        <v>1241</v>
      </c>
      <c r="C53" s="281"/>
      <c r="D53" s="280"/>
      <c r="E53" s="280"/>
      <c r="F53" s="280"/>
      <c r="G53" s="245"/>
      <c r="H53" s="245"/>
      <c r="I53" s="245"/>
      <c r="J53" s="245"/>
      <c r="K53" s="245"/>
      <c r="L53" s="245"/>
      <c r="M53" s="245"/>
      <c r="N53" s="245">
        <v>50000</v>
      </c>
      <c r="O53" s="245">
        <v>25000</v>
      </c>
      <c r="P53" s="245"/>
      <c r="Q53" s="245">
        <v>25000</v>
      </c>
      <c r="R53" s="245"/>
      <c r="S53" s="245"/>
      <c r="T53" s="126">
        <f t="shared" si="5"/>
        <v>50000</v>
      </c>
      <c r="U53" s="129">
        <f t="shared" si="6"/>
        <v>50000</v>
      </c>
      <c r="V53" s="298">
        <f t="shared" si="7"/>
        <v>100000</v>
      </c>
      <c r="W53" s="22"/>
    </row>
    <row r="54" spans="1:23" ht="43.25" customHeight="1" x14ac:dyDescent="0.35">
      <c r="A54" s="22">
        <v>30</v>
      </c>
      <c r="B54" s="281" t="s">
        <v>1242</v>
      </c>
      <c r="C54" s="281"/>
      <c r="D54" s="280"/>
      <c r="E54" s="280"/>
      <c r="F54" s="280"/>
      <c r="G54" s="245"/>
      <c r="H54" s="245"/>
      <c r="I54" s="245"/>
      <c r="J54" s="245"/>
      <c r="K54" s="245"/>
      <c r="L54" s="245"/>
      <c r="M54" s="245"/>
      <c r="N54" s="245">
        <v>50000</v>
      </c>
      <c r="O54" s="245">
        <v>25000</v>
      </c>
      <c r="P54" s="245"/>
      <c r="Q54" s="245">
        <v>25000</v>
      </c>
      <c r="R54" s="245"/>
      <c r="S54" s="582">
        <v>25000</v>
      </c>
      <c r="T54" s="126">
        <f t="shared" si="5"/>
        <v>50000</v>
      </c>
      <c r="U54" s="129">
        <f t="shared" si="6"/>
        <v>75000</v>
      </c>
      <c r="V54" s="298">
        <f t="shared" si="7"/>
        <v>125000</v>
      </c>
      <c r="W54" s="22"/>
    </row>
    <row r="55" spans="1:23" ht="29.25" customHeight="1" x14ac:dyDescent="0.35">
      <c r="A55" s="22">
        <v>31</v>
      </c>
      <c r="B55" s="281" t="s">
        <v>1243</v>
      </c>
      <c r="C55" s="281"/>
      <c r="D55" s="280"/>
      <c r="E55" s="280"/>
      <c r="F55" s="280"/>
      <c r="G55" s="245"/>
      <c r="H55" s="245"/>
      <c r="I55" s="245"/>
      <c r="J55" s="245"/>
      <c r="K55" s="245"/>
      <c r="L55" s="245"/>
      <c r="M55" s="245"/>
      <c r="N55" s="245">
        <v>50000</v>
      </c>
      <c r="O55" s="245">
        <v>25000</v>
      </c>
      <c r="P55" s="245"/>
      <c r="Q55" s="581">
        <v>25000</v>
      </c>
      <c r="R55" s="524"/>
      <c r="S55" s="582">
        <v>25000</v>
      </c>
      <c r="T55" s="126">
        <f t="shared" si="5"/>
        <v>50000</v>
      </c>
      <c r="U55" s="129">
        <f t="shared" si="6"/>
        <v>75000</v>
      </c>
      <c r="V55" s="298">
        <f t="shared" si="7"/>
        <v>125000</v>
      </c>
      <c r="W55" s="22"/>
    </row>
    <row r="56" spans="1:23" ht="31.5" customHeight="1" x14ac:dyDescent="0.35">
      <c r="A56" s="22">
        <v>32</v>
      </c>
      <c r="B56" s="281" t="s">
        <v>1244</v>
      </c>
      <c r="C56" s="281"/>
      <c r="D56" s="280"/>
      <c r="E56" s="280"/>
      <c r="F56" s="280"/>
      <c r="G56" s="245"/>
      <c r="H56" s="245"/>
      <c r="I56" s="245"/>
      <c r="J56" s="245"/>
      <c r="K56" s="245"/>
      <c r="L56" s="245"/>
      <c r="M56" s="245"/>
      <c r="N56" s="245">
        <v>50000</v>
      </c>
      <c r="O56" s="245">
        <v>25000</v>
      </c>
      <c r="P56" s="245"/>
      <c r="Q56" s="245">
        <v>25000</v>
      </c>
      <c r="R56" s="245"/>
      <c r="S56" s="245"/>
      <c r="T56" s="126">
        <f t="shared" si="5"/>
        <v>50000</v>
      </c>
      <c r="U56" s="129">
        <f t="shared" si="6"/>
        <v>50000</v>
      </c>
      <c r="V56" s="298">
        <f t="shared" si="7"/>
        <v>100000</v>
      </c>
      <c r="W56" s="22"/>
    </row>
    <row r="57" spans="1:23" ht="28" x14ac:dyDescent="0.35">
      <c r="A57" s="22">
        <v>33</v>
      </c>
      <c r="B57" s="281" t="s">
        <v>1245</v>
      </c>
      <c r="C57" s="281"/>
      <c r="D57" s="280"/>
      <c r="E57" s="280"/>
      <c r="F57" s="280"/>
      <c r="G57" s="245"/>
      <c r="H57" s="245"/>
      <c r="I57" s="245"/>
      <c r="J57" s="245"/>
      <c r="K57" s="245"/>
      <c r="L57" s="245"/>
      <c r="M57" s="245"/>
      <c r="N57" s="245">
        <v>50000</v>
      </c>
      <c r="O57" s="245">
        <v>25000</v>
      </c>
      <c r="P57" s="245"/>
      <c r="Q57" s="245">
        <v>25000</v>
      </c>
      <c r="R57" s="245"/>
      <c r="S57" s="245"/>
      <c r="T57" s="126">
        <f t="shared" si="5"/>
        <v>50000</v>
      </c>
      <c r="U57" s="129">
        <f t="shared" si="6"/>
        <v>50000</v>
      </c>
      <c r="V57" s="298">
        <f t="shared" si="7"/>
        <v>100000</v>
      </c>
      <c r="W57" s="22"/>
    </row>
    <row r="58" spans="1:23" ht="22.75" customHeight="1" x14ac:dyDescent="0.35">
      <c r="A58" s="22">
        <v>34</v>
      </c>
      <c r="B58" s="317" t="s">
        <v>1246</v>
      </c>
      <c r="C58" s="281"/>
      <c r="D58" s="280"/>
      <c r="E58" s="280"/>
      <c r="F58" s="280"/>
      <c r="G58" s="245"/>
      <c r="H58" s="245"/>
      <c r="I58" s="245"/>
      <c r="J58" s="245"/>
      <c r="K58" s="245"/>
      <c r="L58" s="245"/>
      <c r="M58" s="245"/>
      <c r="N58" s="247">
        <v>100000</v>
      </c>
      <c r="O58" s="247">
        <v>50000</v>
      </c>
      <c r="P58" s="247"/>
      <c r="Q58" s="247">
        <v>50000</v>
      </c>
      <c r="R58" s="247"/>
      <c r="S58" s="247"/>
      <c r="T58" s="126">
        <f t="shared" si="5"/>
        <v>100000</v>
      </c>
      <c r="U58" s="129">
        <f t="shared" si="6"/>
        <v>100000</v>
      </c>
      <c r="V58" s="298">
        <f t="shared" si="7"/>
        <v>200000</v>
      </c>
      <c r="W58" s="22"/>
    </row>
    <row r="59" spans="1:23" ht="28" x14ac:dyDescent="0.35">
      <c r="A59" s="22">
        <v>35</v>
      </c>
      <c r="B59" s="281" t="s">
        <v>1247</v>
      </c>
      <c r="C59" s="281"/>
      <c r="D59" s="280"/>
      <c r="E59" s="280"/>
      <c r="F59" s="280"/>
      <c r="G59" s="245"/>
      <c r="H59" s="245"/>
      <c r="I59" s="245"/>
      <c r="J59" s="245"/>
      <c r="K59" s="245"/>
      <c r="L59" s="245"/>
      <c r="M59" s="245"/>
      <c r="N59" s="245">
        <v>50000</v>
      </c>
      <c r="O59" s="245">
        <v>25000</v>
      </c>
      <c r="P59" s="245"/>
      <c r="Q59" s="245">
        <v>25000</v>
      </c>
      <c r="R59" s="245"/>
      <c r="S59" s="245"/>
      <c r="T59" s="126">
        <f t="shared" si="5"/>
        <v>50000</v>
      </c>
      <c r="U59" s="129">
        <f t="shared" si="6"/>
        <v>50000</v>
      </c>
      <c r="V59" s="298">
        <f t="shared" si="7"/>
        <v>100000</v>
      </c>
      <c r="W59" s="22"/>
    </row>
    <row r="60" spans="1:23" ht="28" x14ac:dyDescent="0.35">
      <c r="A60" s="22">
        <v>36</v>
      </c>
      <c r="B60" s="281" t="s">
        <v>1248</v>
      </c>
      <c r="C60" s="281"/>
      <c r="D60" s="280"/>
      <c r="E60" s="280"/>
      <c r="F60" s="280"/>
      <c r="G60" s="245"/>
      <c r="H60" s="245"/>
      <c r="I60" s="245"/>
      <c r="J60" s="245"/>
      <c r="K60" s="245"/>
      <c r="L60" s="245"/>
      <c r="M60" s="245"/>
      <c r="N60" s="245">
        <v>50000</v>
      </c>
      <c r="O60" s="245">
        <v>25000</v>
      </c>
      <c r="P60" s="245"/>
      <c r="Q60" s="245">
        <v>25000</v>
      </c>
      <c r="R60" s="245"/>
      <c r="S60" s="245">
        <v>25000</v>
      </c>
      <c r="T60" s="126">
        <f t="shared" si="5"/>
        <v>50000</v>
      </c>
      <c r="U60" s="129">
        <f t="shared" si="6"/>
        <v>75000</v>
      </c>
      <c r="V60" s="298">
        <f t="shared" si="7"/>
        <v>125000</v>
      </c>
      <c r="W60" s="22"/>
    </row>
    <row r="61" spans="1:23" ht="42" customHeight="1" x14ac:dyDescent="0.35">
      <c r="A61" s="22">
        <v>37</v>
      </c>
      <c r="B61" s="281" t="s">
        <v>1249</v>
      </c>
      <c r="C61" s="281"/>
      <c r="D61" s="280"/>
      <c r="E61" s="280"/>
      <c r="F61" s="280"/>
      <c r="G61" s="245"/>
      <c r="H61" s="245"/>
      <c r="I61" s="245"/>
      <c r="J61" s="245"/>
      <c r="K61" s="245"/>
      <c r="L61" s="245"/>
      <c r="M61" s="245"/>
      <c r="N61" s="245">
        <v>50000</v>
      </c>
      <c r="O61" s="245">
        <v>25000</v>
      </c>
      <c r="P61" s="245"/>
      <c r="Q61" s="245">
        <v>25000</v>
      </c>
      <c r="R61" s="245"/>
      <c r="S61" s="245"/>
      <c r="T61" s="126">
        <f t="shared" si="5"/>
        <v>50000</v>
      </c>
      <c r="U61" s="129">
        <f t="shared" si="6"/>
        <v>50000</v>
      </c>
      <c r="V61" s="298">
        <f t="shared" si="7"/>
        <v>100000</v>
      </c>
      <c r="W61" s="22"/>
    </row>
    <row r="62" spans="1:23" ht="28" x14ac:dyDescent="0.35">
      <c r="A62" s="22">
        <v>38</v>
      </c>
      <c r="B62" s="281" t="s">
        <v>1250</v>
      </c>
      <c r="C62" s="281"/>
      <c r="D62" s="280"/>
      <c r="E62" s="280"/>
      <c r="F62" s="280"/>
      <c r="G62" s="245"/>
      <c r="H62" s="245"/>
      <c r="I62" s="245"/>
      <c r="J62" s="245"/>
      <c r="K62" s="245"/>
      <c r="L62" s="245"/>
      <c r="M62" s="245"/>
      <c r="N62" s="245">
        <v>50000</v>
      </c>
      <c r="O62" s="245">
        <v>25000</v>
      </c>
      <c r="P62" s="245"/>
      <c r="Q62" s="581">
        <v>25000</v>
      </c>
      <c r="R62" s="524"/>
      <c r="S62" s="245"/>
      <c r="T62" s="126">
        <f t="shared" si="5"/>
        <v>50000</v>
      </c>
      <c r="U62" s="129">
        <f t="shared" si="6"/>
        <v>50000</v>
      </c>
      <c r="V62" s="298">
        <f t="shared" si="7"/>
        <v>100000</v>
      </c>
      <c r="W62" s="22"/>
    </row>
    <row r="63" spans="1:23" ht="21" customHeight="1" x14ac:dyDescent="0.35">
      <c r="A63" s="22">
        <v>39</v>
      </c>
      <c r="B63" s="281" t="s">
        <v>1251</v>
      </c>
      <c r="C63" s="281"/>
      <c r="D63" s="275"/>
      <c r="E63" s="275"/>
      <c r="F63" s="275"/>
      <c r="G63" s="64"/>
      <c r="H63" s="64"/>
      <c r="I63" s="64"/>
      <c r="J63" s="245"/>
      <c r="K63" s="64"/>
      <c r="L63" s="64"/>
      <c r="M63" s="64"/>
      <c r="N63" s="64">
        <v>50000</v>
      </c>
      <c r="O63" s="245">
        <v>25000</v>
      </c>
      <c r="P63" s="245"/>
      <c r="Q63" s="245">
        <v>25000</v>
      </c>
      <c r="R63" s="245"/>
      <c r="S63" s="245"/>
      <c r="T63" s="126">
        <f t="shared" si="5"/>
        <v>50000</v>
      </c>
      <c r="U63" s="129">
        <f t="shared" si="6"/>
        <v>50000</v>
      </c>
      <c r="V63" s="298">
        <f t="shared" si="7"/>
        <v>100000</v>
      </c>
      <c r="W63" s="22"/>
    </row>
    <row r="64" spans="1:23" ht="28" x14ac:dyDescent="0.35">
      <c r="A64" s="22">
        <v>40</v>
      </c>
      <c r="B64" s="281" t="s">
        <v>1252</v>
      </c>
      <c r="C64" s="281"/>
      <c r="D64" s="275"/>
      <c r="E64" s="275"/>
      <c r="F64" s="275"/>
      <c r="G64" s="64"/>
      <c r="H64" s="64"/>
      <c r="I64" s="64"/>
      <c r="J64" s="245"/>
      <c r="K64" s="64"/>
      <c r="L64" s="64"/>
      <c r="M64" s="64"/>
      <c r="N64" s="64"/>
      <c r="O64" s="245"/>
      <c r="P64" s="245">
        <v>50000</v>
      </c>
      <c r="Q64" s="245">
        <v>25000</v>
      </c>
      <c r="R64" s="245"/>
      <c r="S64" s="245"/>
      <c r="T64" s="126">
        <f t="shared" si="5"/>
        <v>50000</v>
      </c>
      <c r="U64" s="129">
        <f t="shared" si="6"/>
        <v>25000</v>
      </c>
      <c r="V64" s="298">
        <f t="shared" si="7"/>
        <v>75000</v>
      </c>
      <c r="W64" s="22"/>
    </row>
    <row r="65" spans="1:31" x14ac:dyDescent="0.35">
      <c r="A65" s="22">
        <v>41</v>
      </c>
      <c r="B65" s="656" t="s">
        <v>1417</v>
      </c>
      <c r="C65" s="281"/>
      <c r="D65" s="275"/>
      <c r="E65" s="334">
        <v>44394</v>
      </c>
      <c r="F65" s="275"/>
      <c r="G65" s="64"/>
      <c r="H65" s="64"/>
      <c r="I65" s="64"/>
      <c r="J65" s="245"/>
      <c r="K65" s="64"/>
      <c r="L65" s="64"/>
      <c r="M65" s="64"/>
      <c r="N65" s="64"/>
      <c r="O65" s="245"/>
      <c r="P65" s="245"/>
      <c r="Q65" s="245"/>
      <c r="R65" s="582">
        <v>50000</v>
      </c>
      <c r="S65" s="582">
        <v>25000</v>
      </c>
      <c r="T65" s="126">
        <f t="shared" si="5"/>
        <v>50000</v>
      </c>
      <c r="U65" s="129">
        <f t="shared" si="6"/>
        <v>25000</v>
      </c>
      <c r="V65" s="298">
        <f t="shared" si="7"/>
        <v>75000</v>
      </c>
      <c r="W65" s="22"/>
      <c r="AE65" s="332"/>
    </row>
    <row r="66" spans="1:31" x14ac:dyDescent="0.35">
      <c r="A66" s="22">
        <v>42</v>
      </c>
      <c r="B66" s="656" t="s">
        <v>1418</v>
      </c>
      <c r="C66" s="281"/>
      <c r="D66" s="275"/>
      <c r="E66" s="334">
        <v>44466</v>
      </c>
      <c r="F66" s="275"/>
      <c r="G66" s="64"/>
      <c r="H66" s="64"/>
      <c r="I66" s="64"/>
      <c r="J66" s="245"/>
      <c r="K66" s="64"/>
      <c r="L66" s="64"/>
      <c r="M66" s="64"/>
      <c r="N66" s="64"/>
      <c r="O66" s="245"/>
      <c r="P66" s="245"/>
      <c r="Q66" s="245"/>
      <c r="R66" s="245"/>
      <c r="S66" s="582">
        <v>25000</v>
      </c>
      <c r="T66" s="126">
        <f t="shared" si="5"/>
        <v>0</v>
      </c>
      <c r="U66" s="129">
        <f t="shared" si="6"/>
        <v>25000</v>
      </c>
      <c r="V66" s="298">
        <f t="shared" si="7"/>
        <v>25000</v>
      </c>
      <c r="W66" s="22"/>
      <c r="AD66" s="332"/>
    </row>
    <row r="67" spans="1:31" x14ac:dyDescent="0.35">
      <c r="A67" s="22"/>
      <c r="B67" s="127" t="s">
        <v>591</v>
      </c>
      <c r="C67" s="127"/>
      <c r="D67" s="127"/>
      <c r="E67" s="127"/>
      <c r="F67" s="516">
        <f t="shared" ref="F67:V67" si="8">SUM(F25:F66)</f>
        <v>0</v>
      </c>
      <c r="G67" s="128">
        <f t="shared" si="8"/>
        <v>0</v>
      </c>
      <c r="H67" s="128">
        <f t="shared" si="8"/>
        <v>0</v>
      </c>
      <c r="I67" s="128">
        <f t="shared" si="8"/>
        <v>0</v>
      </c>
      <c r="J67" s="128">
        <f t="shared" si="8"/>
        <v>0</v>
      </c>
      <c r="K67" s="128">
        <f t="shared" si="8"/>
        <v>0</v>
      </c>
      <c r="L67" s="128">
        <f t="shared" si="8"/>
        <v>500000</v>
      </c>
      <c r="M67" s="128">
        <f t="shared" si="8"/>
        <v>250000</v>
      </c>
      <c r="N67" s="128">
        <f t="shared" si="8"/>
        <v>1500000</v>
      </c>
      <c r="O67" s="306">
        <f t="shared" si="8"/>
        <v>1000000</v>
      </c>
      <c r="P67" s="306">
        <f t="shared" si="8"/>
        <v>50000</v>
      </c>
      <c r="Q67" s="306">
        <f t="shared" si="8"/>
        <v>950000</v>
      </c>
      <c r="R67" s="306">
        <f t="shared" si="8"/>
        <v>50000</v>
      </c>
      <c r="S67" s="306">
        <f t="shared" si="8"/>
        <v>400000</v>
      </c>
      <c r="T67" s="128">
        <f t="shared" si="8"/>
        <v>2100000</v>
      </c>
      <c r="U67" s="128">
        <f t="shared" si="8"/>
        <v>2600000</v>
      </c>
      <c r="V67" s="128">
        <f t="shared" si="8"/>
        <v>4700000</v>
      </c>
      <c r="W67" s="128">
        <f>SUM(W25:W65)</f>
        <v>0</v>
      </c>
    </row>
    <row r="68" spans="1:31" x14ac:dyDescent="0.35">
      <c r="A68" s="290"/>
      <c r="B68" s="291"/>
      <c r="C68" s="291"/>
      <c r="D68" s="291"/>
      <c r="E68" s="291"/>
      <c r="F68" s="525"/>
      <c r="G68" s="292"/>
      <c r="H68" s="292"/>
      <c r="I68" s="292"/>
      <c r="J68" s="292"/>
      <c r="K68" s="308"/>
      <c r="L68" s="308"/>
      <c r="M68" s="292"/>
      <c r="N68" s="292"/>
      <c r="O68" s="308"/>
      <c r="P68" s="308"/>
      <c r="Q68" s="308"/>
      <c r="R68" s="308"/>
      <c r="S68" s="308"/>
      <c r="T68" s="292"/>
      <c r="U68" s="292"/>
      <c r="V68" s="292"/>
      <c r="W68" s="292"/>
      <c r="X68" s="292"/>
    </row>
    <row r="69" spans="1:31" s="530" customFormat="1" ht="43.25" customHeight="1" x14ac:dyDescent="0.35">
      <c r="A69" s="526"/>
      <c r="B69" s="697" t="s">
        <v>860</v>
      </c>
      <c r="C69" s="697"/>
      <c r="D69" s="697"/>
      <c r="E69" s="575"/>
      <c r="F69" s="298">
        <f>F67+F19</f>
        <v>100000</v>
      </c>
      <c r="G69" s="129">
        <f t="shared" ref="G69:V69" si="9">G67+G19</f>
        <v>50000</v>
      </c>
      <c r="H69" s="129">
        <f t="shared" si="9"/>
        <v>50000</v>
      </c>
      <c r="I69" s="129">
        <f t="shared" si="9"/>
        <v>50000</v>
      </c>
      <c r="J69" s="129">
        <f t="shared" si="9"/>
        <v>50000</v>
      </c>
      <c r="K69" s="129">
        <f t="shared" si="9"/>
        <v>50000</v>
      </c>
      <c r="L69" s="129">
        <f t="shared" si="9"/>
        <v>600000</v>
      </c>
      <c r="M69" s="129">
        <f t="shared" si="9"/>
        <v>500000</v>
      </c>
      <c r="N69" s="129">
        <f t="shared" si="9"/>
        <v>1700000</v>
      </c>
      <c r="O69" s="129">
        <f t="shared" si="9"/>
        <v>1250000</v>
      </c>
      <c r="P69" s="454">
        <f t="shared" si="9"/>
        <v>50000</v>
      </c>
      <c r="Q69" s="453">
        <f t="shared" si="9"/>
        <v>1000000</v>
      </c>
      <c r="R69" s="454">
        <f t="shared" si="9"/>
        <v>50000</v>
      </c>
      <c r="S69" s="453">
        <f t="shared" si="9"/>
        <v>450000</v>
      </c>
      <c r="T69" s="129">
        <f t="shared" si="9"/>
        <v>2500000</v>
      </c>
      <c r="U69" s="129">
        <f t="shared" si="9"/>
        <v>3450000</v>
      </c>
      <c r="V69" s="527">
        <f t="shared" si="9"/>
        <v>5950000</v>
      </c>
      <c r="W69" s="528"/>
      <c r="X69" s="529"/>
      <c r="Y69" s="292"/>
      <c r="Z69" s="292"/>
    </row>
    <row r="70" spans="1:31" ht="18.5" x14ac:dyDescent="0.45">
      <c r="B70" s="113"/>
      <c r="C70" s="113"/>
      <c r="H70" s="65"/>
      <c r="I70" s="65"/>
      <c r="J70" s="65"/>
      <c r="K70" s="307"/>
      <c r="L70" s="307"/>
      <c r="M70" s="65"/>
      <c r="N70" s="65">
        <v>2019</v>
      </c>
      <c r="O70" s="307"/>
      <c r="P70" s="307">
        <v>2020</v>
      </c>
      <c r="Q70" s="307"/>
      <c r="R70" s="307">
        <v>2021</v>
      </c>
      <c r="S70" s="307"/>
      <c r="T70" s="65"/>
      <c r="U70" s="65"/>
      <c r="V70" s="65"/>
      <c r="W70" s="65"/>
      <c r="X70" s="65"/>
      <c r="Y70" s="360"/>
      <c r="Z70" s="360"/>
    </row>
    <row r="71" spans="1:31" ht="28.25" customHeight="1" x14ac:dyDescent="0.35">
      <c r="B71" s="22" t="s">
        <v>858</v>
      </c>
      <c r="C71" s="494" t="s">
        <v>1169</v>
      </c>
      <c r="D71" s="127" t="s">
        <v>1423</v>
      </c>
      <c r="E71" s="123" t="s">
        <v>1424</v>
      </c>
      <c r="F71" s="123"/>
      <c r="G71" s="47"/>
      <c r="H71" s="48"/>
      <c r="I71" s="65"/>
      <c r="J71" s="65"/>
      <c r="K71" s="307"/>
      <c r="L71" s="307"/>
      <c r="M71" s="65"/>
      <c r="N71" s="65">
        <f>N69+O69</f>
        <v>2950000</v>
      </c>
      <c r="O71" s="307"/>
      <c r="P71" s="307">
        <f>P69+Q69</f>
        <v>1050000</v>
      </c>
      <c r="Q71" s="307"/>
      <c r="R71" s="307">
        <f>R69+S69</f>
        <v>500000</v>
      </c>
      <c r="S71" s="307"/>
      <c r="T71" s="65"/>
      <c r="U71" s="372" t="s">
        <v>867</v>
      </c>
      <c r="V71" s="65">
        <v>4350000</v>
      </c>
      <c r="W71" s="65"/>
      <c r="X71" s="65"/>
      <c r="Y71" s="65"/>
      <c r="Z71" s="65"/>
    </row>
    <row r="72" spans="1:31" x14ac:dyDescent="0.35">
      <c r="B72" s="22" t="s">
        <v>1175</v>
      </c>
      <c r="C72" s="248">
        <v>4</v>
      </c>
      <c r="D72" s="22">
        <v>42</v>
      </c>
      <c r="E72" s="127">
        <f>C72+D72</f>
        <v>46</v>
      </c>
      <c r="F72" s="127"/>
      <c r="G72" s="47"/>
      <c r="H72" s="48"/>
      <c r="I72" s="65"/>
      <c r="J72" s="65"/>
      <c r="K72" s="307"/>
      <c r="L72" s="307"/>
      <c r="M72" s="65"/>
      <c r="N72" s="65"/>
      <c r="O72" s="307"/>
      <c r="P72" s="307"/>
      <c r="Q72" s="307"/>
      <c r="R72" s="307"/>
      <c r="S72" s="307"/>
      <c r="T72" s="65"/>
      <c r="U72" s="65"/>
      <c r="V72" s="65"/>
      <c r="W72" s="65"/>
      <c r="X72" s="65"/>
      <c r="Y72" s="65"/>
      <c r="Z72" s="65"/>
    </row>
    <row r="73" spans="1:31" x14ac:dyDescent="0.35">
      <c r="B73" s="22" t="s">
        <v>1090</v>
      </c>
      <c r="C73" s="248"/>
      <c r="D73" s="22"/>
      <c r="E73" s="127">
        <f t="shared" ref="E73:E74" si="10">C73+D73</f>
        <v>0</v>
      </c>
      <c r="F73" s="127"/>
      <c r="V73" s="359">
        <f>V69-V71</f>
        <v>1600000</v>
      </c>
      <c r="Y73" s="65"/>
      <c r="Z73" s="65"/>
    </row>
    <row r="74" spans="1:31" x14ac:dyDescent="0.35">
      <c r="B74" s="22"/>
      <c r="C74" s="494">
        <f>SUM(C72:C73)</f>
        <v>4</v>
      </c>
      <c r="D74" s="494">
        <f t="shared" ref="D74" si="11">SUM(D72:D73)</f>
        <v>42</v>
      </c>
      <c r="E74" s="127">
        <f t="shared" si="10"/>
        <v>46</v>
      </c>
      <c r="F74" s="494"/>
    </row>
    <row r="75" spans="1:31" x14ac:dyDescent="0.35">
      <c r="B75" s="113"/>
      <c r="C75" s="113"/>
      <c r="D75" s="47"/>
      <c r="E75" s="47"/>
      <c r="F75" s="439"/>
    </row>
    <row r="76" spans="1:31" x14ac:dyDescent="0.35">
      <c r="B76" s="444" t="s">
        <v>1131</v>
      </c>
      <c r="C76" s="47"/>
      <c r="D76" s="47"/>
      <c r="E76" s="47"/>
      <c r="F76" s="47"/>
    </row>
    <row r="77" spans="1:31" x14ac:dyDescent="0.35">
      <c r="B77" s="436" t="s">
        <v>1130</v>
      </c>
      <c r="C77" s="47"/>
      <c r="D77" s="47"/>
      <c r="E77" s="47"/>
      <c r="F77" s="47"/>
    </row>
    <row r="78" spans="1:31" x14ac:dyDescent="0.35">
      <c r="B78" t="s">
        <v>1120</v>
      </c>
      <c r="F78"/>
    </row>
    <row r="79" spans="1:31" x14ac:dyDescent="0.35">
      <c r="B79" t="s">
        <v>1121</v>
      </c>
      <c r="F79"/>
    </row>
    <row r="80" spans="1:31" x14ac:dyDescent="0.35">
      <c r="B80" t="s">
        <v>1122</v>
      </c>
      <c r="F80"/>
    </row>
    <row r="81" spans="2:6" x14ac:dyDescent="0.35">
      <c r="B81" t="s">
        <v>1123</v>
      </c>
      <c r="F81"/>
    </row>
    <row r="82" spans="2:6" x14ac:dyDescent="0.35">
      <c r="B82" t="s">
        <v>1124</v>
      </c>
      <c r="F82"/>
    </row>
    <row r="83" spans="2:6" x14ac:dyDescent="0.35">
      <c r="B83" t="s">
        <v>1125</v>
      </c>
      <c r="F83"/>
    </row>
    <row r="84" spans="2:6" x14ac:dyDescent="0.35">
      <c r="B84" t="s">
        <v>1126</v>
      </c>
      <c r="F84"/>
    </row>
    <row r="85" spans="2:6" x14ac:dyDescent="0.35">
      <c r="B85" t="s">
        <v>1127</v>
      </c>
      <c r="F85"/>
    </row>
    <row r="86" spans="2:6" x14ac:dyDescent="0.35">
      <c r="B86" t="s">
        <v>1128</v>
      </c>
      <c r="F86"/>
    </row>
    <row r="87" spans="2:6" x14ac:dyDescent="0.35">
      <c r="B87" t="s">
        <v>1129</v>
      </c>
      <c r="F87"/>
    </row>
  </sheetData>
  <mergeCells count="4">
    <mergeCell ref="B69:D69"/>
    <mergeCell ref="A22:W22"/>
    <mergeCell ref="A2:U2"/>
    <mergeCell ref="Y2:AD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E85"/>
  <sheetViews>
    <sheetView topLeftCell="A61" workbookViewId="0">
      <selection activeCell="B75" sqref="B75"/>
    </sheetView>
  </sheetViews>
  <sheetFormatPr defaultRowHeight="14.5" x14ac:dyDescent="0.35"/>
  <cols>
    <col min="1" max="1" width="5.54296875" customWidth="1"/>
    <col min="2" max="2" width="26.08984375" bestFit="1" customWidth="1"/>
    <col min="3" max="3" width="15.54296875" customWidth="1"/>
    <col min="4" max="4" width="14.54296875" customWidth="1"/>
    <col min="5" max="5" width="11.90625" customWidth="1"/>
    <col min="6" max="6" width="13.90625" hidden="1" customWidth="1"/>
    <col min="7" max="8" width="11.453125" hidden="1" customWidth="1"/>
    <col min="9" max="9" width="13" hidden="1" customWidth="1"/>
    <col min="10" max="10" width="13.36328125" hidden="1" customWidth="1"/>
    <col min="11" max="11" width="11.08984375" hidden="1" customWidth="1"/>
    <col min="12" max="12" width="14" customWidth="1"/>
    <col min="13" max="13" width="13.90625" customWidth="1"/>
    <col min="14" max="14" width="16.54296875" customWidth="1"/>
    <col min="15" max="15" width="13.36328125" customWidth="1"/>
    <col min="16" max="16" width="13.36328125" style="563" customWidth="1"/>
    <col min="17" max="17" width="13.36328125" style="564" customWidth="1"/>
    <col min="18" max="18" width="11.6328125" style="332" customWidth="1"/>
    <col min="19" max="19" width="11.36328125" style="332" customWidth="1"/>
    <col min="20" max="20" width="15" customWidth="1"/>
    <col min="21" max="21" width="15.90625" customWidth="1"/>
    <col min="22" max="22" width="15.08984375" customWidth="1"/>
    <col min="23" max="23" width="22.6328125" customWidth="1"/>
    <col min="24" max="25" width="13.36328125" customWidth="1"/>
    <col min="26" max="26" width="11.453125" bestFit="1" customWidth="1"/>
    <col min="27" max="27" width="13.90625" bestFit="1" customWidth="1"/>
    <col min="28" max="28" width="14.453125" customWidth="1"/>
    <col min="29" max="29" width="11.453125" bestFit="1" customWidth="1"/>
    <col min="30" max="31" width="12.08984375" bestFit="1" customWidth="1"/>
  </cols>
  <sheetData>
    <row r="2" spans="1:31" ht="18.5" x14ac:dyDescent="0.45">
      <c r="A2" s="692" t="s">
        <v>912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310"/>
      <c r="W2" s="310"/>
      <c r="Z2" s="695" t="s">
        <v>866</v>
      </c>
      <c r="AA2" s="695"/>
      <c r="AB2" s="695"/>
      <c r="AC2" s="695"/>
      <c r="AD2" s="695"/>
      <c r="AE2" s="695"/>
    </row>
    <row r="3" spans="1:31" ht="43.5" x14ac:dyDescent="0.35">
      <c r="A3" s="127" t="s">
        <v>598</v>
      </c>
      <c r="B3" s="124" t="s">
        <v>599</v>
      </c>
      <c r="C3" s="124" t="s">
        <v>763</v>
      </c>
      <c r="D3" s="124" t="s">
        <v>831</v>
      </c>
      <c r="E3" s="124" t="s">
        <v>910</v>
      </c>
      <c r="F3" s="339" t="s">
        <v>586</v>
      </c>
      <c r="G3" s="341" t="s">
        <v>587</v>
      </c>
      <c r="H3" s="341" t="s">
        <v>588</v>
      </c>
      <c r="I3" s="341" t="s">
        <v>589</v>
      </c>
      <c r="J3" s="341" t="s">
        <v>590</v>
      </c>
      <c r="K3" s="341" t="s">
        <v>603</v>
      </c>
      <c r="L3" s="339" t="s">
        <v>715</v>
      </c>
      <c r="M3" s="341" t="s">
        <v>605</v>
      </c>
      <c r="N3" s="339" t="s">
        <v>832</v>
      </c>
      <c r="O3" s="341" t="s">
        <v>723</v>
      </c>
      <c r="P3" s="499" t="s">
        <v>1191</v>
      </c>
      <c r="Q3" s="498" t="s">
        <v>1192</v>
      </c>
      <c r="R3" s="499" t="s">
        <v>1198</v>
      </c>
      <c r="S3" s="498" t="s">
        <v>1199</v>
      </c>
      <c r="T3" s="339" t="s">
        <v>724</v>
      </c>
      <c r="U3" s="340" t="s">
        <v>725</v>
      </c>
      <c r="V3" s="343" t="s">
        <v>830</v>
      </c>
      <c r="W3" s="123" t="s">
        <v>845</v>
      </c>
      <c r="X3" t="s">
        <v>849</v>
      </c>
      <c r="Z3" s="366" t="s">
        <v>862</v>
      </c>
      <c r="AA3" s="367" t="s">
        <v>863</v>
      </c>
      <c r="AB3" s="368" t="str">
        <f>M3</f>
        <v>Annual Subscription 2018</v>
      </c>
      <c r="AC3" s="368" t="str">
        <f>O3</f>
        <v>Annual Subscription 2019</v>
      </c>
      <c r="AD3" s="369" t="str">
        <f>L3</f>
        <v>Membership fees 2018</v>
      </c>
      <c r="AE3" s="369" t="str">
        <f>N3</f>
        <v>Membership Fees 2019</v>
      </c>
    </row>
    <row r="4" spans="1:31" ht="51" customHeight="1" x14ac:dyDescent="0.35">
      <c r="A4" s="22">
        <v>1</v>
      </c>
      <c r="B4" s="286" t="s">
        <v>579</v>
      </c>
      <c r="C4" s="482" t="s">
        <v>947</v>
      </c>
      <c r="D4" s="482" t="s">
        <v>703</v>
      </c>
      <c r="E4" s="531">
        <v>43357</v>
      </c>
      <c r="F4" s="126">
        <v>100000</v>
      </c>
      <c r="G4" s="126">
        <v>50000</v>
      </c>
      <c r="H4" s="126">
        <v>50000</v>
      </c>
      <c r="I4" s="126">
        <v>50000</v>
      </c>
      <c r="J4" s="126">
        <v>50000</v>
      </c>
      <c r="K4" s="305">
        <v>50000</v>
      </c>
      <c r="L4" s="247">
        <v>0</v>
      </c>
      <c r="M4" s="52">
        <v>0</v>
      </c>
      <c r="N4" s="52">
        <v>0</v>
      </c>
      <c r="O4" s="514">
        <v>50000</v>
      </c>
      <c r="P4" s="532"/>
      <c r="Q4" s="533">
        <v>50000</v>
      </c>
      <c r="R4" s="433"/>
      <c r="S4" s="433"/>
      <c r="T4" s="52">
        <f>N4+F4+L4+P4+R4</f>
        <v>100000</v>
      </c>
      <c r="U4" s="129">
        <f>G4+H4+I4+J4+K4+M4+O4+Q4+S4</f>
        <v>350000</v>
      </c>
      <c r="V4" s="129">
        <f>T4+U4</f>
        <v>450000</v>
      </c>
      <c r="W4" s="129" t="s">
        <v>1253</v>
      </c>
      <c r="Z4" s="361"/>
      <c r="AA4" s="362"/>
      <c r="AB4" s="344"/>
      <c r="AC4" s="344"/>
      <c r="AD4" s="346"/>
      <c r="AE4" s="346"/>
    </row>
    <row r="5" spans="1:31" ht="36" customHeight="1" x14ac:dyDescent="0.35">
      <c r="A5" s="22">
        <v>2</v>
      </c>
      <c r="B5" s="288" t="s">
        <v>870</v>
      </c>
      <c r="C5" s="482" t="s">
        <v>950</v>
      </c>
      <c r="D5" s="482" t="s">
        <v>918</v>
      </c>
      <c r="E5" s="534">
        <v>43506</v>
      </c>
      <c r="F5" s="305"/>
      <c r="G5" s="305"/>
      <c r="H5" s="305"/>
      <c r="I5" s="305"/>
      <c r="J5" s="305"/>
      <c r="K5" s="305"/>
      <c r="L5" s="305"/>
      <c r="M5" s="305"/>
      <c r="N5" s="305">
        <v>100000</v>
      </c>
      <c r="O5" s="305">
        <v>50000</v>
      </c>
      <c r="P5" s="535"/>
      <c r="Q5" s="533">
        <v>50000</v>
      </c>
      <c r="R5" s="514"/>
      <c r="S5" s="514">
        <v>50000</v>
      </c>
      <c r="T5" s="52">
        <f t="shared" ref="T5:T19" si="0">N5+F5+L5+P5+R5</f>
        <v>100000</v>
      </c>
      <c r="U5" s="129">
        <f t="shared" ref="U5:U19" si="1">G5+H5+I5+J5+K5+M5+O5+Q5+S5</f>
        <v>150000</v>
      </c>
      <c r="V5" s="298">
        <f t="shared" ref="V5:V20" si="2">T5+U5</f>
        <v>250000</v>
      </c>
      <c r="W5" s="348" t="s">
        <v>847</v>
      </c>
      <c r="Z5" s="363">
        <f>U62-AB5-AC5</f>
        <v>1875000</v>
      </c>
      <c r="AA5" s="364">
        <f>T62-AD5-AE5</f>
        <v>700000</v>
      </c>
      <c r="AB5" s="345">
        <f>M20+M60</f>
        <v>300000</v>
      </c>
      <c r="AC5" s="345">
        <f>O20+O60</f>
        <v>800000</v>
      </c>
      <c r="AD5" s="347">
        <f>L20+L60</f>
        <v>600000</v>
      </c>
      <c r="AE5" s="347">
        <f>N20+N60</f>
        <v>1250000</v>
      </c>
    </row>
    <row r="6" spans="1:31" ht="43.5" x14ac:dyDescent="0.35">
      <c r="A6" s="22">
        <v>3</v>
      </c>
      <c r="B6" s="288" t="s">
        <v>875</v>
      </c>
      <c r="C6" s="481" t="s">
        <v>1254</v>
      </c>
      <c r="D6" s="481" t="s">
        <v>1255</v>
      </c>
      <c r="E6" s="534">
        <v>43125</v>
      </c>
      <c r="F6" s="305"/>
      <c r="G6" s="305"/>
      <c r="H6" s="305"/>
      <c r="I6" s="305"/>
      <c r="J6" s="305"/>
      <c r="K6" s="305"/>
      <c r="L6" s="305">
        <v>50000</v>
      </c>
      <c r="M6" s="305">
        <v>25000</v>
      </c>
      <c r="N6" s="433">
        <v>50000</v>
      </c>
      <c r="O6" s="433">
        <v>25000</v>
      </c>
      <c r="P6" s="536"/>
      <c r="Q6" s="533">
        <v>25000</v>
      </c>
      <c r="R6" s="433"/>
      <c r="S6" s="433"/>
      <c r="T6" s="52">
        <f t="shared" si="0"/>
        <v>100000</v>
      </c>
      <c r="U6" s="129">
        <f t="shared" si="1"/>
        <v>75000</v>
      </c>
      <c r="V6" s="129">
        <f t="shared" si="2"/>
        <v>175000</v>
      </c>
      <c r="W6" s="348" t="s">
        <v>921</v>
      </c>
      <c r="Z6" s="365"/>
      <c r="AA6" s="365"/>
      <c r="AB6" s="365"/>
      <c r="AC6" s="365"/>
      <c r="AD6" s="365"/>
      <c r="AE6" s="365"/>
    </row>
    <row r="7" spans="1:31" ht="18.75" customHeight="1" x14ac:dyDescent="0.35">
      <c r="A7" s="22">
        <v>4</v>
      </c>
      <c r="B7" s="537" t="s">
        <v>898</v>
      </c>
      <c r="C7" s="482" t="s">
        <v>949</v>
      </c>
      <c r="D7" s="482" t="s">
        <v>941</v>
      </c>
      <c r="E7" s="531">
        <v>43748</v>
      </c>
      <c r="F7" s="126"/>
      <c r="G7" s="126"/>
      <c r="H7" s="126"/>
      <c r="I7" s="126"/>
      <c r="J7" s="126"/>
      <c r="K7" s="305"/>
      <c r="L7" s="305"/>
      <c r="M7" s="126"/>
      <c r="N7" s="126">
        <v>100000</v>
      </c>
      <c r="O7" s="305">
        <v>50000</v>
      </c>
      <c r="P7" s="535"/>
      <c r="Q7" s="533">
        <f>O7</f>
        <v>50000</v>
      </c>
      <c r="R7" s="305"/>
      <c r="S7" s="305">
        <v>50000</v>
      </c>
      <c r="T7" s="52">
        <f t="shared" si="0"/>
        <v>100000</v>
      </c>
      <c r="U7" s="129">
        <f t="shared" si="1"/>
        <v>150000</v>
      </c>
      <c r="V7" s="129">
        <f t="shared" si="2"/>
        <v>250000</v>
      </c>
      <c r="W7" s="348" t="s">
        <v>914</v>
      </c>
      <c r="AB7" s="349" t="s">
        <v>865</v>
      </c>
      <c r="AC7" s="129">
        <f>AA5+Z5</f>
        <v>2575000</v>
      </c>
    </row>
    <row r="8" spans="1:31" ht="29" x14ac:dyDescent="0.35">
      <c r="A8" s="22">
        <v>5</v>
      </c>
      <c r="B8" s="538" t="s">
        <v>901</v>
      </c>
      <c r="C8" s="484" t="s">
        <v>946</v>
      </c>
      <c r="D8" s="484" t="s">
        <v>942</v>
      </c>
      <c r="E8" s="539">
        <v>44064</v>
      </c>
      <c r="F8" s="126"/>
      <c r="G8" s="126"/>
      <c r="H8" s="126"/>
      <c r="I8" s="126"/>
      <c r="J8" s="126"/>
      <c r="K8" s="305"/>
      <c r="L8" s="305"/>
      <c r="M8" s="126"/>
      <c r="N8" s="285"/>
      <c r="O8" s="247"/>
      <c r="P8" s="532">
        <v>100000</v>
      </c>
      <c r="Q8" s="533">
        <v>50000</v>
      </c>
      <c r="R8" s="433"/>
      <c r="S8" s="433"/>
      <c r="T8" s="52">
        <f t="shared" si="0"/>
        <v>100000</v>
      </c>
      <c r="U8" s="129">
        <f t="shared" si="1"/>
        <v>50000</v>
      </c>
      <c r="V8" s="129">
        <f t="shared" si="2"/>
        <v>150000</v>
      </c>
      <c r="W8" s="348"/>
      <c r="AB8" s="349" t="s">
        <v>721</v>
      </c>
      <c r="AC8" s="129">
        <f>AB5+AD5</f>
        <v>900000</v>
      </c>
    </row>
    <row r="9" spans="1:31" ht="21.75" customHeight="1" x14ac:dyDescent="0.35">
      <c r="A9" s="22">
        <v>6</v>
      </c>
      <c r="B9" s="289" t="s">
        <v>1256</v>
      </c>
      <c r="C9" s="484" t="s">
        <v>1257</v>
      </c>
      <c r="D9" s="484"/>
      <c r="E9" s="540">
        <v>44124</v>
      </c>
      <c r="F9" s="126"/>
      <c r="G9" s="126"/>
      <c r="H9" s="126"/>
      <c r="I9" s="126"/>
      <c r="J9" s="126"/>
      <c r="K9" s="305"/>
      <c r="L9" s="305"/>
      <c r="M9" s="126"/>
      <c r="N9" s="285"/>
      <c r="O9" s="247"/>
      <c r="P9" s="532">
        <v>100000</v>
      </c>
      <c r="Q9" s="533">
        <v>50000</v>
      </c>
      <c r="R9" s="433"/>
      <c r="S9" s="433"/>
      <c r="T9" s="52">
        <f t="shared" si="0"/>
        <v>100000</v>
      </c>
      <c r="U9" s="129">
        <f t="shared" si="1"/>
        <v>50000</v>
      </c>
      <c r="V9" s="129">
        <f t="shared" si="2"/>
        <v>150000</v>
      </c>
      <c r="W9" s="348"/>
      <c r="AB9" s="349"/>
      <c r="AC9" s="129"/>
    </row>
    <row r="10" spans="1:31" ht="21" customHeight="1" x14ac:dyDescent="0.35">
      <c r="A10" s="22">
        <v>7</v>
      </c>
      <c r="B10" s="281" t="s">
        <v>891</v>
      </c>
      <c r="C10" s="484" t="s">
        <v>953</v>
      </c>
      <c r="D10" s="484" t="s">
        <v>934</v>
      </c>
      <c r="E10" s="541">
        <v>43788</v>
      </c>
      <c r="F10" s="126"/>
      <c r="G10" s="126"/>
      <c r="H10" s="126"/>
      <c r="I10" s="126"/>
      <c r="J10" s="126"/>
      <c r="K10" s="305"/>
      <c r="L10" s="305"/>
      <c r="M10" s="126"/>
      <c r="N10" s="126">
        <v>100000</v>
      </c>
      <c r="O10" s="305">
        <v>50000</v>
      </c>
      <c r="P10" s="535"/>
      <c r="Q10" s="542">
        <v>50000</v>
      </c>
      <c r="R10" s="305"/>
      <c r="S10" s="582">
        <v>100000</v>
      </c>
      <c r="T10" s="52">
        <f t="shared" si="0"/>
        <v>100000</v>
      </c>
      <c r="U10" s="129">
        <f t="shared" si="1"/>
        <v>200000</v>
      </c>
      <c r="V10" s="129">
        <f t="shared" si="2"/>
        <v>300000</v>
      </c>
      <c r="W10" s="129"/>
      <c r="AB10" s="349" t="s">
        <v>760</v>
      </c>
      <c r="AC10" s="129">
        <f>AC5+AE5</f>
        <v>2050000</v>
      </c>
    </row>
    <row r="11" spans="1:31" ht="25.5" customHeight="1" x14ac:dyDescent="0.35">
      <c r="A11" s="22">
        <v>8</v>
      </c>
      <c r="B11" s="281" t="s">
        <v>1258</v>
      </c>
      <c r="C11" s="484" t="s">
        <v>948</v>
      </c>
      <c r="D11" s="484" t="s">
        <v>1259</v>
      </c>
      <c r="E11" s="541" t="s">
        <v>1260</v>
      </c>
      <c r="F11" s="126"/>
      <c r="G11" s="126"/>
      <c r="H11" s="126"/>
      <c r="I11" s="126"/>
      <c r="J11" s="126"/>
      <c r="K11" s="305"/>
      <c r="L11" s="305"/>
      <c r="M11" s="126"/>
      <c r="N11" s="126"/>
      <c r="O11" s="305"/>
      <c r="P11" s="535"/>
      <c r="Q11" s="542"/>
      <c r="R11" s="582">
        <v>100000</v>
      </c>
      <c r="S11" s="582">
        <v>50000</v>
      </c>
      <c r="T11" s="52">
        <f t="shared" si="0"/>
        <v>100000</v>
      </c>
      <c r="U11" s="129">
        <f t="shared" si="1"/>
        <v>50000</v>
      </c>
      <c r="V11" s="129">
        <f t="shared" si="2"/>
        <v>150000</v>
      </c>
      <c r="W11" s="129"/>
    </row>
    <row r="12" spans="1:31" hidden="1" x14ac:dyDescent="0.35">
      <c r="A12" s="22">
        <v>8</v>
      </c>
      <c r="B12" s="281"/>
      <c r="C12" s="485"/>
      <c r="D12" s="485"/>
      <c r="E12" s="485"/>
      <c r="F12" s="126"/>
      <c r="G12" s="126"/>
      <c r="H12" s="126"/>
      <c r="I12" s="126"/>
      <c r="J12" s="126"/>
      <c r="K12" s="305"/>
      <c r="L12" s="305"/>
      <c r="M12" s="126"/>
      <c r="N12" s="126"/>
      <c r="O12" s="305"/>
      <c r="P12" s="535"/>
      <c r="Q12" s="542"/>
      <c r="R12" s="305"/>
      <c r="S12" s="305"/>
      <c r="T12" s="52">
        <f t="shared" si="0"/>
        <v>0</v>
      </c>
      <c r="U12" s="129">
        <f t="shared" si="1"/>
        <v>0</v>
      </c>
      <c r="V12" s="129">
        <f t="shared" si="2"/>
        <v>0</v>
      </c>
      <c r="W12" s="129">
        <f t="shared" ref="W12:W19" si="3">T12+U12</f>
        <v>0</v>
      </c>
    </row>
    <row r="13" spans="1:31" hidden="1" x14ac:dyDescent="0.35">
      <c r="A13" s="22">
        <v>9</v>
      </c>
      <c r="B13" s="281"/>
      <c r="C13" s="484"/>
      <c r="D13" s="484"/>
      <c r="E13" s="484"/>
      <c r="F13" s="126"/>
      <c r="G13" s="126"/>
      <c r="H13" s="126"/>
      <c r="I13" s="126"/>
      <c r="J13" s="126"/>
      <c r="K13" s="305"/>
      <c r="L13" s="305"/>
      <c r="M13" s="126"/>
      <c r="N13" s="126"/>
      <c r="O13" s="305"/>
      <c r="P13" s="535"/>
      <c r="Q13" s="542"/>
      <c r="R13" s="305"/>
      <c r="S13" s="305"/>
      <c r="T13" s="52">
        <f t="shared" si="0"/>
        <v>0</v>
      </c>
      <c r="U13" s="129">
        <f t="shared" si="1"/>
        <v>0</v>
      </c>
      <c r="V13" s="129">
        <f t="shared" si="2"/>
        <v>0</v>
      </c>
      <c r="W13" s="129">
        <f t="shared" si="3"/>
        <v>0</v>
      </c>
    </row>
    <row r="14" spans="1:31" hidden="1" x14ac:dyDescent="0.35">
      <c r="A14" s="22">
        <v>10</v>
      </c>
      <c r="B14" s="281"/>
      <c r="C14" s="543"/>
      <c r="D14" s="543"/>
      <c r="E14" s="543"/>
      <c r="F14" s="126"/>
      <c r="G14" s="126"/>
      <c r="H14" s="126"/>
      <c r="I14" s="126"/>
      <c r="J14" s="126"/>
      <c r="K14" s="305"/>
      <c r="L14" s="305"/>
      <c r="M14" s="126"/>
      <c r="N14" s="126"/>
      <c r="O14" s="305"/>
      <c r="P14" s="535"/>
      <c r="Q14" s="542"/>
      <c r="R14" s="305"/>
      <c r="S14" s="305"/>
      <c r="T14" s="52">
        <f t="shared" si="0"/>
        <v>0</v>
      </c>
      <c r="U14" s="129">
        <f t="shared" si="1"/>
        <v>0</v>
      </c>
      <c r="V14" s="129">
        <f t="shared" si="2"/>
        <v>0</v>
      </c>
      <c r="W14" s="129">
        <f t="shared" si="3"/>
        <v>0</v>
      </c>
    </row>
    <row r="15" spans="1:31" hidden="1" x14ac:dyDescent="0.35">
      <c r="A15" s="22">
        <v>11</v>
      </c>
      <c r="B15" s="281"/>
      <c r="C15" s="483"/>
      <c r="D15" s="483"/>
      <c r="E15" s="483"/>
      <c r="F15" s="126"/>
      <c r="G15" s="126"/>
      <c r="H15" s="126"/>
      <c r="I15" s="285"/>
      <c r="J15" s="126"/>
      <c r="K15" s="305"/>
      <c r="L15" s="305"/>
      <c r="M15" s="126"/>
      <c r="N15" s="126"/>
      <c r="O15" s="305"/>
      <c r="P15" s="535"/>
      <c r="Q15" s="542"/>
      <c r="R15" s="305"/>
      <c r="S15" s="305"/>
      <c r="T15" s="52">
        <f t="shared" si="0"/>
        <v>0</v>
      </c>
      <c r="U15" s="129">
        <f t="shared" si="1"/>
        <v>0</v>
      </c>
      <c r="V15" s="129">
        <f t="shared" si="2"/>
        <v>0</v>
      </c>
      <c r="W15" s="129">
        <f t="shared" si="3"/>
        <v>0</v>
      </c>
    </row>
    <row r="16" spans="1:31" hidden="1" x14ac:dyDescent="0.35">
      <c r="A16" s="22">
        <v>12</v>
      </c>
      <c r="B16" s="281"/>
      <c r="C16" s="483"/>
      <c r="D16" s="483"/>
      <c r="E16" s="483"/>
      <c r="F16" s="126"/>
      <c r="G16" s="126"/>
      <c r="H16" s="126"/>
      <c r="I16" s="126"/>
      <c r="J16" s="126"/>
      <c r="K16" s="305"/>
      <c r="L16" s="305"/>
      <c r="M16" s="126"/>
      <c r="N16" s="126"/>
      <c r="O16" s="305"/>
      <c r="P16" s="535"/>
      <c r="Q16" s="542"/>
      <c r="R16" s="305"/>
      <c r="S16" s="305"/>
      <c r="T16" s="52">
        <f t="shared" si="0"/>
        <v>0</v>
      </c>
      <c r="U16" s="129">
        <f t="shared" si="1"/>
        <v>0</v>
      </c>
      <c r="V16" s="129">
        <f t="shared" si="2"/>
        <v>0</v>
      </c>
      <c r="W16" s="129">
        <f t="shared" si="3"/>
        <v>0</v>
      </c>
    </row>
    <row r="17" spans="1:29" ht="14.4" hidden="1" customHeight="1" x14ac:dyDescent="0.35">
      <c r="A17" s="22"/>
      <c r="B17" s="281"/>
      <c r="C17" s="482"/>
      <c r="D17" s="482"/>
      <c r="E17" s="482"/>
      <c r="F17" s="126"/>
      <c r="G17" s="126"/>
      <c r="H17" s="126"/>
      <c r="I17" s="126"/>
      <c r="J17" s="126"/>
      <c r="K17" s="305"/>
      <c r="L17" s="305"/>
      <c r="M17" s="126"/>
      <c r="N17" s="126"/>
      <c r="O17" s="305"/>
      <c r="P17" s="535"/>
      <c r="Q17" s="542"/>
      <c r="R17" s="305"/>
      <c r="S17" s="305"/>
      <c r="T17" s="52">
        <f t="shared" si="0"/>
        <v>0</v>
      </c>
      <c r="U17" s="129">
        <f t="shared" si="1"/>
        <v>0</v>
      </c>
      <c r="V17" s="129">
        <f t="shared" si="2"/>
        <v>0</v>
      </c>
      <c r="W17" s="129">
        <f t="shared" si="3"/>
        <v>0</v>
      </c>
    </row>
    <row r="18" spans="1:29" ht="14.4" hidden="1" customHeight="1" x14ac:dyDescent="0.35">
      <c r="A18" s="22"/>
      <c r="B18" s="281"/>
      <c r="C18" s="483"/>
      <c r="D18" s="483"/>
      <c r="E18" s="483"/>
      <c r="F18" s="126"/>
      <c r="G18" s="126"/>
      <c r="H18" s="126"/>
      <c r="I18" s="126"/>
      <c r="J18" s="126"/>
      <c r="K18" s="305"/>
      <c r="L18" s="305"/>
      <c r="M18" s="126"/>
      <c r="N18" s="126"/>
      <c r="O18" s="305"/>
      <c r="P18" s="535"/>
      <c r="Q18" s="542"/>
      <c r="R18" s="305"/>
      <c r="S18" s="305"/>
      <c r="T18" s="52">
        <f t="shared" si="0"/>
        <v>0</v>
      </c>
      <c r="U18" s="129">
        <f t="shared" si="1"/>
        <v>0</v>
      </c>
      <c r="V18" s="129">
        <f t="shared" si="2"/>
        <v>0</v>
      </c>
      <c r="W18" s="129">
        <f t="shared" si="3"/>
        <v>0</v>
      </c>
    </row>
    <row r="19" spans="1:29" x14ac:dyDescent="0.35">
      <c r="A19" s="22"/>
      <c r="B19" s="275"/>
      <c r="C19" s="402"/>
      <c r="D19" s="402"/>
      <c r="E19" s="402"/>
      <c r="F19" s="126"/>
      <c r="G19" s="126"/>
      <c r="H19" s="126"/>
      <c r="I19" s="126"/>
      <c r="J19" s="126"/>
      <c r="K19" s="305"/>
      <c r="L19" s="305"/>
      <c r="M19" s="126"/>
      <c r="N19" s="126"/>
      <c r="O19" s="305"/>
      <c r="P19" s="535"/>
      <c r="Q19" s="542"/>
      <c r="R19" s="305"/>
      <c r="S19" s="305"/>
      <c r="T19" s="52">
        <f t="shared" si="0"/>
        <v>0</v>
      </c>
      <c r="U19" s="129">
        <f t="shared" si="1"/>
        <v>0</v>
      </c>
      <c r="V19" s="129">
        <f t="shared" si="2"/>
        <v>0</v>
      </c>
      <c r="W19" s="129">
        <f t="shared" si="3"/>
        <v>0</v>
      </c>
    </row>
    <row r="20" spans="1:29" ht="29" x14ac:dyDescent="0.35">
      <c r="A20" s="22"/>
      <c r="B20" s="127" t="s">
        <v>591</v>
      </c>
      <c r="C20" s="127"/>
      <c r="D20" s="127"/>
      <c r="E20" s="127"/>
      <c r="F20" s="128">
        <f t="shared" ref="F20:U20" si="4">SUM(F4:F19)</f>
        <v>100000</v>
      </c>
      <c r="G20" s="128">
        <f t="shared" si="4"/>
        <v>50000</v>
      </c>
      <c r="H20" s="128">
        <f t="shared" si="4"/>
        <v>50000</v>
      </c>
      <c r="I20" s="128">
        <f t="shared" si="4"/>
        <v>50000</v>
      </c>
      <c r="J20" s="128">
        <f t="shared" si="4"/>
        <v>50000</v>
      </c>
      <c r="K20" s="306">
        <f t="shared" si="4"/>
        <v>50000</v>
      </c>
      <c r="L20" s="306">
        <f t="shared" si="4"/>
        <v>50000</v>
      </c>
      <c r="M20" s="306">
        <f t="shared" si="4"/>
        <v>25000</v>
      </c>
      <c r="N20" s="128">
        <f t="shared" si="4"/>
        <v>350000</v>
      </c>
      <c r="O20" s="306">
        <f t="shared" si="4"/>
        <v>225000</v>
      </c>
      <c r="P20" s="544">
        <f t="shared" si="4"/>
        <v>200000</v>
      </c>
      <c r="Q20" s="545">
        <f t="shared" si="4"/>
        <v>325000</v>
      </c>
      <c r="R20" s="545">
        <f t="shared" si="4"/>
        <v>100000</v>
      </c>
      <c r="S20" s="545">
        <f t="shared" si="4"/>
        <v>250000</v>
      </c>
      <c r="T20" s="545">
        <f t="shared" si="4"/>
        <v>800000</v>
      </c>
      <c r="U20" s="128">
        <f t="shared" si="4"/>
        <v>1075000</v>
      </c>
      <c r="V20" s="129">
        <f t="shared" si="2"/>
        <v>1875000</v>
      </c>
      <c r="W20" s="128"/>
      <c r="AB20" s="462" t="s">
        <v>1139</v>
      </c>
      <c r="AC20" s="463">
        <f>AC7+AC8</f>
        <v>3475000</v>
      </c>
    </row>
    <row r="21" spans="1:29" x14ac:dyDescent="0.35">
      <c r="F21" s="65"/>
      <c r="G21" s="65"/>
      <c r="H21" s="65"/>
      <c r="I21" s="65"/>
      <c r="J21" s="65"/>
      <c r="K21" s="307"/>
      <c r="L21" s="307"/>
      <c r="M21" s="65"/>
      <c r="N21" s="65"/>
      <c r="O21" s="307"/>
      <c r="P21" s="546"/>
      <c r="Q21" s="547"/>
      <c r="R21" s="307"/>
      <c r="S21" s="307"/>
      <c r="T21" s="65"/>
    </row>
    <row r="22" spans="1:29" ht="35.25" customHeight="1" x14ac:dyDescent="0.35">
      <c r="B22" s="47"/>
      <c r="C22" s="47"/>
      <c r="D22" s="47"/>
      <c r="E22" s="47"/>
      <c r="F22" s="48"/>
      <c r="G22" s="65"/>
      <c r="H22" s="65"/>
      <c r="I22" s="65"/>
      <c r="J22" s="65"/>
      <c r="K22" s="307"/>
      <c r="L22" s="307"/>
      <c r="M22" s="65"/>
      <c r="N22" s="65"/>
      <c r="O22" s="307"/>
      <c r="P22" s="546"/>
      <c r="Q22" s="547"/>
      <c r="R22" s="307"/>
      <c r="S22" s="307"/>
      <c r="T22" s="65"/>
      <c r="AB22" s="354" t="s">
        <v>850</v>
      </c>
      <c r="AC22" s="355">
        <f>AC8+AC10</f>
        <v>2950000</v>
      </c>
    </row>
    <row r="23" spans="1:29" ht="18.5" x14ac:dyDescent="0.45">
      <c r="A23" s="693" t="s">
        <v>911</v>
      </c>
      <c r="B23" s="693"/>
      <c r="C23" s="693"/>
      <c r="D23" s="693"/>
      <c r="E23" s="693"/>
      <c r="F23" s="693"/>
      <c r="G23" s="693"/>
      <c r="H23" s="693"/>
      <c r="I23" s="693"/>
      <c r="J23" s="693"/>
      <c r="K23" s="693"/>
      <c r="L23" s="693"/>
      <c r="M23" s="693"/>
      <c r="N23" s="693"/>
      <c r="O23" s="693"/>
      <c r="P23" s="693"/>
      <c r="Q23" s="693"/>
      <c r="R23" s="693"/>
      <c r="S23" s="693"/>
      <c r="T23" s="693"/>
      <c r="U23" s="693"/>
      <c r="V23" s="693"/>
      <c r="W23" s="503"/>
      <c r="X23" s="504"/>
      <c r="Y23" s="504"/>
    </row>
    <row r="24" spans="1:29" ht="44.5" x14ac:dyDescent="0.45">
      <c r="A24" s="127" t="s">
        <v>598</v>
      </c>
      <c r="B24" s="137" t="s">
        <v>599</v>
      </c>
      <c r="C24" s="137" t="s">
        <v>763</v>
      </c>
      <c r="D24" s="124" t="s">
        <v>831</v>
      </c>
      <c r="E24" s="124" t="s">
        <v>910</v>
      </c>
      <c r="F24" s="342" t="s">
        <v>586</v>
      </c>
      <c r="G24" s="341" t="s">
        <v>587</v>
      </c>
      <c r="H24" s="341" t="s">
        <v>588</v>
      </c>
      <c r="I24" s="341" t="s">
        <v>589</v>
      </c>
      <c r="J24" s="341" t="s">
        <v>590</v>
      </c>
      <c r="K24" s="341" t="s">
        <v>603</v>
      </c>
      <c r="L24" s="342" t="s">
        <v>715</v>
      </c>
      <c r="M24" s="341" t="s">
        <v>605</v>
      </c>
      <c r="N24" s="339" t="s">
        <v>722</v>
      </c>
      <c r="O24" s="341" t="s">
        <v>723</v>
      </c>
      <c r="P24" s="499" t="s">
        <v>1191</v>
      </c>
      <c r="Q24" s="498" t="s">
        <v>1192</v>
      </c>
      <c r="R24" s="499" t="s">
        <v>1198</v>
      </c>
      <c r="S24" s="498" t="s">
        <v>1199</v>
      </c>
      <c r="T24" s="338" t="s">
        <v>724</v>
      </c>
      <c r="U24" s="340" t="s">
        <v>725</v>
      </c>
      <c r="V24" s="343" t="s">
        <v>830</v>
      </c>
      <c r="W24" s="127" t="s">
        <v>811</v>
      </c>
      <c r="X24" s="293"/>
      <c r="Y24" s="290"/>
      <c r="Z24" s="504"/>
      <c r="AA24" s="504"/>
      <c r="AB24" s="464" t="s">
        <v>864</v>
      </c>
      <c r="AC24" s="466">
        <f>AC7+AC8+AC10</f>
        <v>5525000</v>
      </c>
    </row>
    <row r="25" spans="1:29" x14ac:dyDescent="0.35">
      <c r="A25" s="127"/>
      <c r="B25" s="321" t="s">
        <v>697</v>
      </c>
      <c r="C25" s="321"/>
      <c r="D25" s="322"/>
      <c r="E25" s="322"/>
      <c r="F25" s="322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4"/>
      <c r="V25" s="324"/>
      <c r="W25" s="22"/>
      <c r="Z25" s="290"/>
      <c r="AA25" s="290"/>
    </row>
    <row r="26" spans="1:29" ht="33.65" customHeight="1" x14ac:dyDescent="0.35">
      <c r="A26" s="22">
        <v>1</v>
      </c>
      <c r="B26" s="281" t="s">
        <v>869</v>
      </c>
      <c r="C26" s="286" t="s">
        <v>946</v>
      </c>
      <c r="D26" s="287" t="s">
        <v>917</v>
      </c>
      <c r="E26" s="378">
        <v>43257</v>
      </c>
      <c r="F26" s="374"/>
      <c r="G26" s="64"/>
      <c r="H26" s="64"/>
      <c r="I26" s="64"/>
      <c r="J26" s="245"/>
      <c r="K26" s="64"/>
      <c r="L26" s="285">
        <v>50000</v>
      </c>
      <c r="M26" s="285">
        <v>25000</v>
      </c>
      <c r="N26" s="64"/>
      <c r="O26" s="514">
        <f>M26</f>
        <v>25000</v>
      </c>
      <c r="P26" s="532"/>
      <c r="Q26" s="533">
        <f>O26</f>
        <v>25000</v>
      </c>
      <c r="R26" s="514"/>
      <c r="S26" s="514">
        <v>25000</v>
      </c>
      <c r="T26" s="52">
        <f t="shared" ref="T26:T59" si="5">N26+F26+L26+P26+R26</f>
        <v>50000</v>
      </c>
      <c r="U26" s="129">
        <f t="shared" ref="U26:U59" si="6">G26+H26+I26+J26+K26+M26+O26+Q26+S26</f>
        <v>100000</v>
      </c>
      <c r="V26" s="298">
        <f>T26+U26</f>
        <v>150000</v>
      </c>
      <c r="W26" s="22" t="s">
        <v>1261</v>
      </c>
      <c r="X26" s="112"/>
      <c r="Y26" s="112"/>
    </row>
    <row r="27" spans="1:29" ht="26.4" customHeight="1" x14ac:dyDescent="0.35">
      <c r="A27" s="22">
        <v>2</v>
      </c>
      <c r="B27" s="281" t="s">
        <v>871</v>
      </c>
      <c r="C27" s="352" t="s">
        <v>957</v>
      </c>
      <c r="D27" s="352" t="s">
        <v>917</v>
      </c>
      <c r="E27" s="357">
        <v>43287</v>
      </c>
      <c r="F27" s="356"/>
      <c r="G27" s="245"/>
      <c r="H27" s="245"/>
      <c r="I27" s="245"/>
      <c r="J27" s="245"/>
      <c r="K27" s="245"/>
      <c r="L27" s="285">
        <v>50000</v>
      </c>
      <c r="M27" s="285">
        <v>25000</v>
      </c>
      <c r="N27" s="245"/>
      <c r="O27" s="247"/>
      <c r="P27" s="536"/>
      <c r="Q27" s="548"/>
      <c r="R27" s="247"/>
      <c r="S27" s="583">
        <v>75000</v>
      </c>
      <c r="T27" s="52">
        <f t="shared" si="5"/>
        <v>50000</v>
      </c>
      <c r="U27" s="129">
        <f t="shared" si="6"/>
        <v>100000</v>
      </c>
      <c r="V27" s="298">
        <f t="shared" ref="V27:V59" si="7">T27+U27</f>
        <v>150000</v>
      </c>
      <c r="W27" s="22"/>
      <c r="X27" s="112"/>
      <c r="Y27" s="112"/>
    </row>
    <row r="28" spans="1:29" ht="24" customHeight="1" x14ac:dyDescent="0.35">
      <c r="A28" s="22">
        <v>3</v>
      </c>
      <c r="B28" s="281" t="s">
        <v>872</v>
      </c>
      <c r="C28" s="352" t="s">
        <v>955</v>
      </c>
      <c r="D28" s="352"/>
      <c r="E28" s="357" t="s">
        <v>904</v>
      </c>
      <c r="F28" s="357"/>
      <c r="G28" s="245"/>
      <c r="H28" s="245"/>
      <c r="I28" s="245"/>
      <c r="J28" s="245"/>
      <c r="K28" s="245"/>
      <c r="L28" s="285">
        <v>0</v>
      </c>
      <c r="M28" s="285">
        <v>0</v>
      </c>
      <c r="N28" s="433">
        <v>50000</v>
      </c>
      <c r="O28" s="247">
        <v>25000</v>
      </c>
      <c r="P28" s="536"/>
      <c r="Q28" s="533">
        <f>Q26</f>
        <v>25000</v>
      </c>
      <c r="R28" s="433"/>
      <c r="S28" s="433"/>
      <c r="T28" s="52">
        <f t="shared" si="5"/>
        <v>50000</v>
      </c>
      <c r="U28" s="129">
        <f t="shared" si="6"/>
        <v>50000</v>
      </c>
      <c r="V28" s="298">
        <f t="shared" si="7"/>
        <v>100000</v>
      </c>
      <c r="W28" s="22"/>
      <c r="X28" s="112"/>
      <c r="Y28" s="112"/>
    </row>
    <row r="29" spans="1:29" ht="28" x14ac:dyDescent="0.35">
      <c r="A29" s="22">
        <v>4</v>
      </c>
      <c r="B29" s="281" t="s">
        <v>873</v>
      </c>
      <c r="C29" s="162" t="s">
        <v>953</v>
      </c>
      <c r="D29" s="387" t="s">
        <v>919</v>
      </c>
      <c r="E29" s="357" t="s">
        <v>904</v>
      </c>
      <c r="F29" s="357"/>
      <c r="G29" s="245"/>
      <c r="H29" s="245"/>
      <c r="I29" s="245"/>
      <c r="J29" s="245"/>
      <c r="K29" s="245"/>
      <c r="L29" s="285"/>
      <c r="M29" s="285"/>
      <c r="N29" s="433">
        <v>50000</v>
      </c>
      <c r="O29" s="433">
        <v>25000</v>
      </c>
      <c r="P29" s="536"/>
      <c r="Q29" s="533">
        <v>25000</v>
      </c>
      <c r="R29" s="514"/>
      <c r="S29" s="514">
        <v>25000</v>
      </c>
      <c r="T29" s="52">
        <f t="shared" si="5"/>
        <v>50000</v>
      </c>
      <c r="U29" s="129">
        <f t="shared" si="6"/>
        <v>75000</v>
      </c>
      <c r="V29" s="298">
        <f t="shared" si="7"/>
        <v>125000</v>
      </c>
      <c r="W29" s="22"/>
      <c r="X29" s="112"/>
      <c r="Y29" s="112"/>
    </row>
    <row r="30" spans="1:29" ht="28" x14ac:dyDescent="0.35">
      <c r="A30" s="22">
        <v>5</v>
      </c>
      <c r="B30" s="281" t="s">
        <v>874</v>
      </c>
      <c r="C30" s="281" t="s">
        <v>948</v>
      </c>
      <c r="D30" s="280" t="s">
        <v>920</v>
      </c>
      <c r="E30" s="334">
        <v>43477</v>
      </c>
      <c r="F30" s="357"/>
      <c r="G30" s="245"/>
      <c r="H30" s="245"/>
      <c r="I30" s="245"/>
      <c r="J30" s="245"/>
      <c r="K30" s="245"/>
      <c r="L30" s="285"/>
      <c r="M30" s="285"/>
      <c r="N30" s="245">
        <v>50000</v>
      </c>
      <c r="O30" s="247">
        <v>25000</v>
      </c>
      <c r="P30" s="536"/>
      <c r="Q30" s="533">
        <v>25000</v>
      </c>
      <c r="R30" s="247"/>
      <c r="S30" s="247"/>
      <c r="T30" s="52">
        <f t="shared" si="5"/>
        <v>50000</v>
      </c>
      <c r="U30" s="129">
        <f t="shared" si="6"/>
        <v>50000</v>
      </c>
      <c r="V30" s="298">
        <f t="shared" si="7"/>
        <v>100000</v>
      </c>
      <c r="W30" s="22"/>
      <c r="X30" s="112"/>
      <c r="Y30" s="112"/>
    </row>
    <row r="31" spans="1:29" ht="28" x14ac:dyDescent="0.35">
      <c r="A31" s="22">
        <v>6</v>
      </c>
      <c r="B31" s="549" t="s">
        <v>876</v>
      </c>
      <c r="C31" s="281" t="s">
        <v>948</v>
      </c>
      <c r="D31" s="280" t="s">
        <v>921</v>
      </c>
      <c r="E31" s="334">
        <v>43141</v>
      </c>
      <c r="F31" s="283"/>
      <c r="G31" s="245"/>
      <c r="H31" s="245"/>
      <c r="I31" s="245"/>
      <c r="J31" s="245"/>
      <c r="K31" s="245"/>
      <c r="L31" s="247">
        <v>50000</v>
      </c>
      <c r="M31" s="247">
        <v>25000</v>
      </c>
      <c r="N31" s="245"/>
      <c r="O31" s="245">
        <v>25000</v>
      </c>
      <c r="P31" s="550"/>
      <c r="Q31" s="533">
        <f>25000</f>
        <v>25000</v>
      </c>
      <c r="R31" s="245"/>
      <c r="S31" s="582">
        <v>25000</v>
      </c>
      <c r="T31" s="52">
        <f t="shared" si="5"/>
        <v>50000</v>
      </c>
      <c r="U31" s="129">
        <f t="shared" si="6"/>
        <v>100000</v>
      </c>
      <c r="V31" s="298">
        <f t="shared" si="7"/>
        <v>150000</v>
      </c>
      <c r="W31" s="22"/>
      <c r="X31" s="112"/>
      <c r="Y31" s="112"/>
    </row>
    <row r="32" spans="1:29" ht="28.5" thickBot="1" x14ac:dyDescent="0.4">
      <c r="A32" s="22">
        <v>7</v>
      </c>
      <c r="B32" s="281" t="s">
        <v>877</v>
      </c>
      <c r="C32" s="281" t="s">
        <v>955</v>
      </c>
      <c r="D32" s="280" t="s">
        <v>922</v>
      </c>
      <c r="E32" s="334" t="s">
        <v>904</v>
      </c>
      <c r="F32" s="334"/>
      <c r="G32" s="245"/>
      <c r="H32" s="245"/>
      <c r="I32" s="245"/>
      <c r="J32" s="245"/>
      <c r="K32" s="245"/>
      <c r="L32" s="247"/>
      <c r="M32" s="247"/>
      <c r="N32" s="247">
        <v>50000</v>
      </c>
      <c r="O32" s="247">
        <v>25000</v>
      </c>
      <c r="P32" s="536"/>
      <c r="Q32" s="548"/>
      <c r="R32" s="247"/>
      <c r="S32" s="247"/>
      <c r="T32" s="52">
        <f t="shared" si="5"/>
        <v>50000</v>
      </c>
      <c r="U32" s="129">
        <f t="shared" si="6"/>
        <v>25000</v>
      </c>
      <c r="V32" s="298">
        <f t="shared" si="7"/>
        <v>75000</v>
      </c>
      <c r="W32" s="22"/>
      <c r="X32" s="112"/>
      <c r="Y32" s="112"/>
    </row>
    <row r="33" spans="1:25" ht="31.5" thickBot="1" x14ac:dyDescent="0.4">
      <c r="A33" s="382">
        <v>8</v>
      </c>
      <c r="B33" s="373" t="s">
        <v>878</v>
      </c>
      <c r="C33" s="281" t="s">
        <v>951</v>
      </c>
      <c r="D33" s="275"/>
      <c r="E33" s="334"/>
      <c r="F33" s="334"/>
      <c r="G33" s="245"/>
      <c r="H33" s="245"/>
      <c r="I33" s="245"/>
      <c r="J33" s="245"/>
      <c r="K33" s="245"/>
      <c r="L33" s="245"/>
      <c r="M33" s="245"/>
      <c r="N33" s="247">
        <v>50000</v>
      </c>
      <c r="O33" s="433">
        <v>25000</v>
      </c>
      <c r="P33" s="536"/>
      <c r="Q33" s="551">
        <v>25000</v>
      </c>
      <c r="R33" s="433"/>
      <c r="S33" s="433"/>
      <c r="T33" s="52">
        <f t="shared" si="5"/>
        <v>50000</v>
      </c>
      <c r="U33" s="129">
        <f t="shared" si="6"/>
        <v>50000</v>
      </c>
      <c r="V33" s="298">
        <f t="shared" si="7"/>
        <v>100000</v>
      </c>
      <c r="W33" s="22"/>
      <c r="X33" s="112"/>
      <c r="Y33" s="112"/>
    </row>
    <row r="34" spans="1:25" ht="28.5" thickBot="1" x14ac:dyDescent="0.4">
      <c r="A34" s="383">
        <v>9</v>
      </c>
      <c r="B34" s="281" t="s">
        <v>879</v>
      </c>
      <c r="C34" s="281" t="s">
        <v>956</v>
      </c>
      <c r="D34" s="275"/>
      <c r="E34" s="334">
        <v>43141</v>
      </c>
      <c r="F34" s="334"/>
      <c r="G34" s="245"/>
      <c r="H34" s="245"/>
      <c r="I34" s="245"/>
      <c r="J34" s="245"/>
      <c r="K34" s="245"/>
      <c r="L34" s="247">
        <v>50000</v>
      </c>
      <c r="M34" s="247">
        <v>25000</v>
      </c>
      <c r="N34" s="245"/>
      <c r="O34" s="245"/>
      <c r="P34" s="550"/>
      <c r="Q34" s="552"/>
      <c r="R34" s="245"/>
      <c r="S34" s="245"/>
      <c r="T34" s="52">
        <f t="shared" si="5"/>
        <v>50000</v>
      </c>
      <c r="U34" s="129">
        <f t="shared" si="6"/>
        <v>25000</v>
      </c>
      <c r="V34" s="298">
        <f t="shared" si="7"/>
        <v>75000</v>
      </c>
      <c r="W34" s="22" t="s">
        <v>915</v>
      </c>
      <c r="X34" s="112"/>
      <c r="Y34" s="112"/>
    </row>
    <row r="35" spans="1:25" ht="47" thickBot="1" x14ac:dyDescent="0.4">
      <c r="A35" s="383">
        <v>10</v>
      </c>
      <c r="B35" s="373" t="s">
        <v>880</v>
      </c>
      <c r="C35" s="281" t="s">
        <v>953</v>
      </c>
      <c r="D35" s="275" t="s">
        <v>923</v>
      </c>
      <c r="E35" s="334" t="s">
        <v>904</v>
      </c>
      <c r="F35" s="334"/>
      <c r="G35" s="245"/>
      <c r="H35" s="245"/>
      <c r="I35" s="245"/>
      <c r="J35" s="245"/>
      <c r="K35" s="245"/>
      <c r="L35" s="245"/>
      <c r="M35" s="245"/>
      <c r="N35" s="247">
        <v>50000</v>
      </c>
      <c r="O35" s="433">
        <v>25000</v>
      </c>
      <c r="P35" s="536"/>
      <c r="Q35" s="548"/>
      <c r="R35" s="247"/>
      <c r="S35" s="582">
        <v>50000</v>
      </c>
      <c r="T35" s="52">
        <f t="shared" si="5"/>
        <v>50000</v>
      </c>
      <c r="U35" s="129">
        <f t="shared" si="6"/>
        <v>75000</v>
      </c>
      <c r="V35" s="298">
        <f t="shared" si="7"/>
        <v>125000</v>
      </c>
      <c r="W35" s="22"/>
      <c r="X35" s="112"/>
      <c r="Y35" s="112"/>
    </row>
    <row r="36" spans="1:25" ht="28" x14ac:dyDescent="0.35">
      <c r="A36" s="22">
        <v>11</v>
      </c>
      <c r="B36" s="281" t="s">
        <v>881</v>
      </c>
      <c r="C36" s="281" t="s">
        <v>949</v>
      </c>
      <c r="D36" s="275" t="s">
        <v>924</v>
      </c>
      <c r="E36" s="334">
        <v>43195</v>
      </c>
      <c r="F36" s="334"/>
      <c r="G36" s="245"/>
      <c r="H36" s="245"/>
      <c r="I36" s="245"/>
      <c r="J36" s="245"/>
      <c r="K36" s="245"/>
      <c r="L36" s="247">
        <v>50000</v>
      </c>
      <c r="M36" s="247">
        <v>25000</v>
      </c>
      <c r="N36" s="247"/>
      <c r="O36" s="245">
        <v>25000</v>
      </c>
      <c r="P36" s="550"/>
      <c r="Q36" s="533">
        <v>25000</v>
      </c>
      <c r="R36" s="245"/>
      <c r="S36" s="514">
        <v>25000</v>
      </c>
      <c r="T36" s="52">
        <f t="shared" si="5"/>
        <v>50000</v>
      </c>
      <c r="U36" s="129">
        <f t="shared" si="6"/>
        <v>100000</v>
      </c>
      <c r="V36" s="298">
        <f t="shared" si="7"/>
        <v>150000</v>
      </c>
      <c r="W36" s="22" t="s">
        <v>1262</v>
      </c>
      <c r="X36" s="112"/>
      <c r="Y36" s="112"/>
    </row>
    <row r="37" spans="1:25" ht="28" x14ac:dyDescent="0.35">
      <c r="A37" s="22">
        <v>12</v>
      </c>
      <c r="B37" s="281" t="s">
        <v>882</v>
      </c>
      <c r="C37" s="281" t="s">
        <v>944</v>
      </c>
      <c r="D37" s="663" t="s">
        <v>925</v>
      </c>
      <c r="E37" s="334">
        <v>43811</v>
      </c>
      <c r="F37" s="334"/>
      <c r="G37" s="245"/>
      <c r="H37" s="245"/>
      <c r="I37" s="245"/>
      <c r="J37" s="245"/>
      <c r="K37" s="245"/>
      <c r="L37" s="245"/>
      <c r="M37" s="245"/>
      <c r="N37" s="247">
        <v>50000</v>
      </c>
      <c r="O37" s="247">
        <v>25000</v>
      </c>
      <c r="P37" s="536"/>
      <c r="Q37" s="551">
        <v>25000</v>
      </c>
      <c r="R37" s="433"/>
      <c r="S37" s="433"/>
      <c r="T37" s="52">
        <f t="shared" si="5"/>
        <v>50000</v>
      </c>
      <c r="U37" s="129">
        <f t="shared" si="6"/>
        <v>50000</v>
      </c>
      <c r="V37" s="298">
        <f t="shared" si="7"/>
        <v>100000</v>
      </c>
      <c r="W37" s="22" t="s">
        <v>859</v>
      </c>
      <c r="X37" s="112"/>
      <c r="Y37" s="112"/>
    </row>
    <row r="38" spans="1:25" ht="28" x14ac:dyDescent="0.35">
      <c r="A38" s="22">
        <v>13</v>
      </c>
      <c r="B38" s="281" t="s">
        <v>883</v>
      </c>
      <c r="C38" s="281" t="s">
        <v>954</v>
      </c>
      <c r="D38" s="275" t="s">
        <v>926</v>
      </c>
      <c r="E38" s="334">
        <v>43382</v>
      </c>
      <c r="F38" s="275"/>
      <c r="G38" s="245"/>
      <c r="H38" s="245"/>
      <c r="I38" s="245"/>
      <c r="J38" s="245"/>
      <c r="K38" s="245"/>
      <c r="L38" s="247">
        <v>50000</v>
      </c>
      <c r="M38" s="247">
        <v>25000</v>
      </c>
      <c r="N38" s="245"/>
      <c r="O38" s="247">
        <v>25000</v>
      </c>
      <c r="P38" s="536"/>
      <c r="Q38" s="548"/>
      <c r="R38" s="247"/>
      <c r="S38" s="247"/>
      <c r="T38" s="52">
        <f t="shared" si="5"/>
        <v>50000</v>
      </c>
      <c r="U38" s="129">
        <f t="shared" si="6"/>
        <v>50000</v>
      </c>
      <c r="V38" s="298">
        <f t="shared" si="7"/>
        <v>100000</v>
      </c>
      <c r="W38" s="22" t="s">
        <v>859</v>
      </c>
      <c r="X38" s="112"/>
      <c r="Y38" s="112"/>
    </row>
    <row r="39" spans="1:25" ht="28" x14ac:dyDescent="0.35">
      <c r="A39" s="22">
        <v>14</v>
      </c>
      <c r="B39" s="656" t="s">
        <v>884</v>
      </c>
      <c r="C39" s="281" t="s">
        <v>945</v>
      </c>
      <c r="D39" s="275" t="s">
        <v>927</v>
      </c>
      <c r="E39" s="334">
        <v>43477</v>
      </c>
      <c r="F39" s="275"/>
      <c r="G39" s="245"/>
      <c r="H39" s="245"/>
      <c r="I39" s="245"/>
      <c r="J39" s="245"/>
      <c r="K39" s="245"/>
      <c r="L39" s="245"/>
      <c r="M39" s="245"/>
      <c r="N39" s="247">
        <v>50000</v>
      </c>
      <c r="O39" s="247">
        <v>25000</v>
      </c>
      <c r="P39" s="536"/>
      <c r="Q39" s="548"/>
      <c r="R39" s="247"/>
      <c r="S39" s="583">
        <v>25000</v>
      </c>
      <c r="T39" s="52">
        <f t="shared" si="5"/>
        <v>50000</v>
      </c>
      <c r="U39" s="129">
        <f t="shared" si="6"/>
        <v>50000</v>
      </c>
      <c r="V39" s="298">
        <f t="shared" si="7"/>
        <v>100000</v>
      </c>
      <c r="W39" s="22" t="s">
        <v>859</v>
      </c>
      <c r="X39" s="112"/>
      <c r="Y39" s="112"/>
    </row>
    <row r="40" spans="1:25" ht="28" x14ac:dyDescent="0.35">
      <c r="A40" s="22">
        <v>15</v>
      </c>
      <c r="B40" s="656" t="s">
        <v>885</v>
      </c>
      <c r="C40" s="281" t="s">
        <v>945</v>
      </c>
      <c r="D40" s="275" t="s">
        <v>928</v>
      </c>
      <c r="E40" s="334">
        <v>43477</v>
      </c>
      <c r="F40" s="275"/>
      <c r="G40" s="245"/>
      <c r="H40" s="245"/>
      <c r="I40" s="245"/>
      <c r="J40" s="245"/>
      <c r="K40" s="245"/>
      <c r="L40" s="245"/>
      <c r="M40" s="245"/>
      <c r="N40" s="247">
        <v>50000</v>
      </c>
      <c r="O40" s="247">
        <v>25000</v>
      </c>
      <c r="P40" s="536"/>
      <c r="Q40" s="548"/>
      <c r="R40" s="247"/>
      <c r="S40" s="247"/>
      <c r="T40" s="52">
        <f t="shared" si="5"/>
        <v>50000</v>
      </c>
      <c r="U40" s="129">
        <f t="shared" si="6"/>
        <v>25000</v>
      </c>
      <c r="V40" s="298">
        <f t="shared" si="7"/>
        <v>75000</v>
      </c>
      <c r="W40" s="22"/>
      <c r="X40" s="112"/>
      <c r="Y40" s="112"/>
    </row>
    <row r="41" spans="1:25" ht="28" x14ac:dyDescent="0.35">
      <c r="A41" s="22">
        <v>16</v>
      </c>
      <c r="B41" s="656" t="s">
        <v>886</v>
      </c>
      <c r="C41" s="281" t="s">
        <v>945</v>
      </c>
      <c r="D41" s="275" t="s">
        <v>929</v>
      </c>
      <c r="E41" s="334">
        <v>43477</v>
      </c>
      <c r="F41" s="275"/>
      <c r="G41" s="245"/>
      <c r="H41" s="245"/>
      <c r="I41" s="245"/>
      <c r="J41" s="245"/>
      <c r="K41" s="245"/>
      <c r="L41" s="245"/>
      <c r="M41" s="245"/>
      <c r="N41" s="247">
        <v>50000</v>
      </c>
      <c r="O41" s="247">
        <v>25000</v>
      </c>
      <c r="P41" s="536"/>
      <c r="Q41" s="533">
        <v>25000</v>
      </c>
      <c r="R41" s="247"/>
      <c r="S41" s="247"/>
      <c r="T41" s="52">
        <f t="shared" si="5"/>
        <v>50000</v>
      </c>
      <c r="U41" s="129">
        <f t="shared" si="6"/>
        <v>50000</v>
      </c>
      <c r="V41" s="298">
        <f t="shared" si="7"/>
        <v>100000</v>
      </c>
      <c r="W41" s="22"/>
      <c r="X41" s="112"/>
      <c r="Y41" s="112"/>
    </row>
    <row r="42" spans="1:25" ht="28" x14ac:dyDescent="0.35">
      <c r="A42" s="22">
        <v>17</v>
      </c>
      <c r="B42" s="549" t="s">
        <v>887</v>
      </c>
      <c r="C42" s="281" t="s">
        <v>950</v>
      </c>
      <c r="D42" s="275" t="s">
        <v>930</v>
      </c>
      <c r="E42" s="334">
        <v>43141</v>
      </c>
      <c r="F42" s="283"/>
      <c r="G42" s="245"/>
      <c r="H42" s="245"/>
      <c r="I42" s="245"/>
      <c r="J42" s="245"/>
      <c r="K42" s="245"/>
      <c r="L42" s="245">
        <v>50000</v>
      </c>
      <c r="M42" s="245">
        <v>25000</v>
      </c>
      <c r="N42" s="247">
        <v>50000</v>
      </c>
      <c r="O42" s="245">
        <v>25000</v>
      </c>
      <c r="P42" s="550"/>
      <c r="Q42" s="533">
        <v>25000</v>
      </c>
      <c r="R42" s="245"/>
      <c r="S42" s="245"/>
      <c r="T42" s="52">
        <f t="shared" si="5"/>
        <v>100000</v>
      </c>
      <c r="U42" s="129">
        <f t="shared" si="6"/>
        <v>75000</v>
      </c>
      <c r="V42" s="298">
        <f t="shared" si="7"/>
        <v>175000</v>
      </c>
      <c r="W42" s="22" t="s">
        <v>861</v>
      </c>
      <c r="X42" s="112"/>
      <c r="Y42" s="112"/>
    </row>
    <row r="43" spans="1:25" ht="28" x14ac:dyDescent="0.35">
      <c r="A43" s="22">
        <v>18</v>
      </c>
      <c r="B43" s="281" t="s">
        <v>888</v>
      </c>
      <c r="C43" s="281" t="s">
        <v>951</v>
      </c>
      <c r="D43" s="275" t="s">
        <v>931</v>
      </c>
      <c r="E43" s="334">
        <v>43141</v>
      </c>
      <c r="F43" s="275"/>
      <c r="G43" s="245"/>
      <c r="H43" s="245"/>
      <c r="I43" s="245"/>
      <c r="J43" s="245"/>
      <c r="K43" s="245"/>
      <c r="L43" s="245">
        <v>50000</v>
      </c>
      <c r="M43" s="245">
        <v>25000</v>
      </c>
      <c r="N43" s="245"/>
      <c r="O43" s="514">
        <v>25000</v>
      </c>
      <c r="P43" s="550"/>
      <c r="Q43" s="533">
        <v>25000</v>
      </c>
      <c r="R43" s="245"/>
      <c r="S43" s="514">
        <v>25000</v>
      </c>
      <c r="T43" s="52">
        <f t="shared" si="5"/>
        <v>50000</v>
      </c>
      <c r="U43" s="129">
        <f t="shared" si="6"/>
        <v>100000</v>
      </c>
      <c r="V43" s="298">
        <f t="shared" si="7"/>
        <v>150000</v>
      </c>
      <c r="W43" s="22"/>
      <c r="X43" s="112"/>
      <c r="Y43" s="112"/>
    </row>
    <row r="44" spans="1:25" ht="23.4" customHeight="1" x14ac:dyDescent="0.35">
      <c r="A44" s="22">
        <v>19</v>
      </c>
      <c r="B44" s="281" t="s">
        <v>889</v>
      </c>
      <c r="C44" s="281" t="s">
        <v>952</v>
      </c>
      <c r="D44" s="275" t="s">
        <v>932</v>
      </c>
      <c r="E44" s="334" t="s">
        <v>904</v>
      </c>
      <c r="F44" s="275"/>
      <c r="G44" s="245"/>
      <c r="H44" s="245"/>
      <c r="I44" s="245"/>
      <c r="J44" s="245"/>
      <c r="K44" s="245"/>
      <c r="L44" s="245"/>
      <c r="M44" s="245"/>
      <c r="N44" s="247">
        <v>50000</v>
      </c>
      <c r="O44" s="247">
        <v>25000</v>
      </c>
      <c r="P44" s="536"/>
      <c r="Q44" s="533">
        <v>25000</v>
      </c>
      <c r="R44" s="245"/>
      <c r="S44" s="581">
        <v>25000</v>
      </c>
      <c r="T44" s="52">
        <f t="shared" si="5"/>
        <v>50000</v>
      </c>
      <c r="U44" s="129">
        <f t="shared" si="6"/>
        <v>75000</v>
      </c>
      <c r="V44" s="298">
        <f t="shared" si="7"/>
        <v>125000</v>
      </c>
      <c r="W44" s="22"/>
      <c r="X44" s="112"/>
      <c r="Y44" s="112"/>
    </row>
    <row r="45" spans="1:25" ht="28" x14ac:dyDescent="0.35">
      <c r="A45" s="666">
        <v>20</v>
      </c>
      <c r="B45" s="377" t="s">
        <v>890</v>
      </c>
      <c r="C45" s="281" t="s">
        <v>952</v>
      </c>
      <c r="D45" s="275" t="s">
        <v>933</v>
      </c>
      <c r="E45" s="385" t="s">
        <v>905</v>
      </c>
      <c r="F45" s="275"/>
      <c r="G45" s="245"/>
      <c r="H45" s="245"/>
      <c r="I45" s="245"/>
      <c r="J45" s="245"/>
      <c r="K45" s="245"/>
      <c r="L45" s="245"/>
      <c r="M45" s="245"/>
      <c r="N45" s="245"/>
      <c r="O45" s="245"/>
      <c r="P45" s="532">
        <v>50000</v>
      </c>
      <c r="Q45" s="533">
        <v>25000</v>
      </c>
      <c r="R45" s="245"/>
      <c r="S45" s="245"/>
      <c r="T45" s="52">
        <f t="shared" si="5"/>
        <v>50000</v>
      </c>
      <c r="U45" s="129">
        <f t="shared" si="6"/>
        <v>25000</v>
      </c>
      <c r="V45" s="298">
        <f t="shared" si="7"/>
        <v>75000</v>
      </c>
      <c r="W45" s="22"/>
      <c r="X45" s="112"/>
      <c r="Y45" s="112"/>
    </row>
    <row r="46" spans="1:25" ht="28" x14ac:dyDescent="0.35">
      <c r="A46" s="666">
        <v>21</v>
      </c>
      <c r="B46" s="377" t="s">
        <v>892</v>
      </c>
      <c r="C46" s="282" t="s">
        <v>944</v>
      </c>
      <c r="D46" s="280"/>
      <c r="E46" s="386" t="s">
        <v>906</v>
      </c>
      <c r="F46" s="280"/>
      <c r="G46" s="245"/>
      <c r="H46" s="245"/>
      <c r="I46" s="245"/>
      <c r="J46" s="245"/>
      <c r="K46" s="245"/>
      <c r="L46" s="245"/>
      <c r="M46" s="245"/>
      <c r="N46" s="245"/>
      <c r="O46" s="245"/>
      <c r="P46" s="532">
        <v>50000</v>
      </c>
      <c r="Q46" s="533">
        <v>25000</v>
      </c>
      <c r="R46" s="245"/>
      <c r="S46" s="245"/>
      <c r="T46" s="52">
        <f t="shared" si="5"/>
        <v>50000</v>
      </c>
      <c r="U46" s="129">
        <f t="shared" si="6"/>
        <v>25000</v>
      </c>
      <c r="V46" s="298">
        <f t="shared" si="7"/>
        <v>75000</v>
      </c>
      <c r="W46" s="22"/>
      <c r="X46" s="112"/>
      <c r="Y46" s="112"/>
    </row>
    <row r="47" spans="1:25" ht="28" x14ac:dyDescent="0.35">
      <c r="A47" s="382">
        <v>22</v>
      </c>
      <c r="B47" s="656" t="s">
        <v>893</v>
      </c>
      <c r="C47" s="281" t="s">
        <v>945</v>
      </c>
      <c r="D47" s="280" t="s">
        <v>935</v>
      </c>
      <c r="E47" s="379" t="s">
        <v>907</v>
      </c>
      <c r="F47" s="280"/>
      <c r="G47" s="245"/>
      <c r="H47" s="245"/>
      <c r="I47" s="245"/>
      <c r="J47" s="245"/>
      <c r="K47" s="245"/>
      <c r="L47" s="245"/>
      <c r="M47" s="245"/>
      <c r="N47" s="433">
        <v>50000</v>
      </c>
      <c r="O47" s="433">
        <v>25000</v>
      </c>
      <c r="P47" s="536"/>
      <c r="Q47" s="548"/>
      <c r="R47" s="247"/>
      <c r="S47" s="582">
        <v>25000</v>
      </c>
      <c r="T47" s="52">
        <f t="shared" si="5"/>
        <v>50000</v>
      </c>
      <c r="U47" s="129">
        <f t="shared" si="6"/>
        <v>50000</v>
      </c>
      <c r="V47" s="298">
        <f t="shared" si="7"/>
        <v>100000</v>
      </c>
      <c r="W47" s="22"/>
      <c r="X47" s="112"/>
      <c r="Y47" s="112"/>
    </row>
    <row r="48" spans="1:25" ht="28" x14ac:dyDescent="0.35">
      <c r="A48" s="22">
        <v>23</v>
      </c>
      <c r="B48" s="281" t="s">
        <v>894</v>
      </c>
      <c r="C48" s="281" t="s">
        <v>943</v>
      </c>
      <c r="D48" s="280" t="s">
        <v>936</v>
      </c>
      <c r="E48" s="379" t="s">
        <v>908</v>
      </c>
      <c r="F48" s="280"/>
      <c r="G48" s="245"/>
      <c r="H48" s="245"/>
      <c r="I48" s="245"/>
      <c r="J48" s="245"/>
      <c r="K48" s="245"/>
      <c r="L48" s="245"/>
      <c r="M48" s="245"/>
      <c r="N48" s="433">
        <v>50000</v>
      </c>
      <c r="O48" s="433">
        <v>25000</v>
      </c>
      <c r="P48" s="536"/>
      <c r="Q48" s="533">
        <v>25000</v>
      </c>
      <c r="R48" s="247"/>
      <c r="S48" s="247"/>
      <c r="T48" s="52">
        <f t="shared" si="5"/>
        <v>50000</v>
      </c>
      <c r="U48" s="129">
        <f t="shared" si="6"/>
        <v>50000</v>
      </c>
      <c r="V48" s="298">
        <f t="shared" si="7"/>
        <v>100000</v>
      </c>
      <c r="W48" s="22"/>
      <c r="X48" s="112"/>
      <c r="Y48" s="112"/>
    </row>
    <row r="49" spans="1:31" ht="28" x14ac:dyDescent="0.35">
      <c r="A49" s="22">
        <v>24</v>
      </c>
      <c r="B49" s="549" t="s">
        <v>895</v>
      </c>
      <c r="C49" s="281" t="s">
        <v>946</v>
      </c>
      <c r="D49" s="280"/>
      <c r="E49" s="379">
        <v>43141</v>
      </c>
      <c r="F49" s="284"/>
      <c r="G49" s="245"/>
      <c r="H49" s="245"/>
      <c r="I49" s="245"/>
      <c r="J49" s="245"/>
      <c r="K49" s="245"/>
      <c r="L49" s="245">
        <v>50000</v>
      </c>
      <c r="M49" s="245">
        <v>25000</v>
      </c>
      <c r="N49" s="247">
        <v>50000</v>
      </c>
      <c r="O49" s="245">
        <v>25000</v>
      </c>
      <c r="P49" s="550"/>
      <c r="Q49" s="533">
        <v>25000</v>
      </c>
      <c r="R49" s="245"/>
      <c r="S49" s="245"/>
      <c r="T49" s="52">
        <f t="shared" si="5"/>
        <v>100000</v>
      </c>
      <c r="U49" s="129">
        <f t="shared" si="6"/>
        <v>75000</v>
      </c>
      <c r="V49" s="298">
        <f t="shared" si="7"/>
        <v>175000</v>
      </c>
      <c r="W49" s="22"/>
      <c r="X49" s="112"/>
      <c r="Y49" s="112"/>
    </row>
    <row r="50" spans="1:31" x14ac:dyDescent="0.35">
      <c r="A50" s="22">
        <v>25</v>
      </c>
      <c r="B50" s="549" t="s">
        <v>896</v>
      </c>
      <c r="C50" s="281" t="s">
        <v>947</v>
      </c>
      <c r="D50" s="280" t="s">
        <v>937</v>
      </c>
      <c r="E50" s="379" t="s">
        <v>903</v>
      </c>
      <c r="F50" s="284"/>
      <c r="G50" s="245"/>
      <c r="H50" s="245"/>
      <c r="I50" s="245"/>
      <c r="J50" s="245"/>
      <c r="K50" s="245"/>
      <c r="L50" s="247">
        <v>50000</v>
      </c>
      <c r="M50" s="247">
        <v>25000</v>
      </c>
      <c r="N50" s="245"/>
      <c r="O50" s="245"/>
      <c r="P50" s="550"/>
      <c r="Q50" s="552">
        <v>25000</v>
      </c>
      <c r="R50" s="245"/>
      <c r="S50" s="583">
        <v>25000</v>
      </c>
      <c r="T50" s="52">
        <f t="shared" si="5"/>
        <v>50000</v>
      </c>
      <c r="U50" s="129">
        <f t="shared" si="6"/>
        <v>75000</v>
      </c>
      <c r="V50" s="298">
        <f t="shared" si="7"/>
        <v>125000</v>
      </c>
      <c r="W50" s="22" t="s">
        <v>915</v>
      </c>
      <c r="X50" s="112"/>
      <c r="Y50" s="112"/>
    </row>
    <row r="51" spans="1:31" ht="28" x14ac:dyDescent="0.35">
      <c r="A51" s="22">
        <v>26</v>
      </c>
      <c r="B51" s="281" t="s">
        <v>897</v>
      </c>
      <c r="C51" s="281" t="s">
        <v>948</v>
      </c>
      <c r="D51" s="280" t="s">
        <v>938</v>
      </c>
      <c r="E51" s="379" t="s">
        <v>909</v>
      </c>
      <c r="F51" s="280"/>
      <c r="G51" s="245"/>
      <c r="H51" s="245"/>
      <c r="I51" s="245"/>
      <c r="J51" s="245"/>
      <c r="K51" s="245"/>
      <c r="L51" s="245"/>
      <c r="M51" s="245"/>
      <c r="N51" s="247">
        <v>50000</v>
      </c>
      <c r="O51" s="247">
        <v>25000</v>
      </c>
      <c r="P51" s="536"/>
      <c r="Q51" s="548"/>
      <c r="R51" s="247"/>
      <c r="S51" s="247"/>
      <c r="T51" s="52">
        <f t="shared" si="5"/>
        <v>50000</v>
      </c>
      <c r="U51" s="129">
        <f t="shared" si="6"/>
        <v>25000</v>
      </c>
      <c r="V51" s="298">
        <f t="shared" si="7"/>
        <v>75000</v>
      </c>
      <c r="W51" s="22"/>
      <c r="X51" s="112"/>
      <c r="Y51" s="112"/>
    </row>
    <row r="52" spans="1:31" ht="28" x14ac:dyDescent="0.35">
      <c r="A52" s="22">
        <v>27</v>
      </c>
      <c r="B52" s="281" t="s">
        <v>916</v>
      </c>
      <c r="C52" s="281" t="s">
        <v>948</v>
      </c>
      <c r="D52" s="280" t="s">
        <v>938</v>
      </c>
      <c r="E52" s="379" t="s">
        <v>909</v>
      </c>
      <c r="F52" s="280"/>
      <c r="G52" s="245"/>
      <c r="H52" s="245"/>
      <c r="I52" s="245"/>
      <c r="J52" s="245"/>
      <c r="K52" s="245"/>
      <c r="L52" s="245"/>
      <c r="M52" s="245"/>
      <c r="N52" s="247">
        <v>50000</v>
      </c>
      <c r="O52" s="247">
        <v>25000</v>
      </c>
      <c r="P52" s="536"/>
      <c r="Q52" s="533">
        <v>25000</v>
      </c>
      <c r="R52" s="433"/>
      <c r="S52" s="433"/>
      <c r="T52" s="52">
        <f t="shared" si="5"/>
        <v>50000</v>
      </c>
      <c r="U52" s="129">
        <f t="shared" si="6"/>
        <v>50000</v>
      </c>
      <c r="V52" s="298">
        <f t="shared" si="7"/>
        <v>100000</v>
      </c>
      <c r="W52" s="22"/>
      <c r="X52" s="112"/>
      <c r="Y52" s="112"/>
    </row>
    <row r="53" spans="1:31" ht="28" x14ac:dyDescent="0.35">
      <c r="A53" s="666">
        <v>28</v>
      </c>
      <c r="B53" s="377" t="s">
        <v>899</v>
      </c>
      <c r="C53" s="281" t="s">
        <v>949</v>
      </c>
      <c r="D53" s="280" t="s">
        <v>939</v>
      </c>
      <c r="E53" s="386" t="s">
        <v>905</v>
      </c>
      <c r="F53" s="280"/>
      <c r="G53" s="245"/>
      <c r="H53" s="245"/>
      <c r="I53" s="245"/>
      <c r="J53" s="245"/>
      <c r="K53" s="245"/>
      <c r="L53" s="245"/>
      <c r="M53" s="245"/>
      <c r="N53" s="245"/>
      <c r="O53" s="245"/>
      <c r="P53" s="532">
        <v>50000</v>
      </c>
      <c r="Q53" s="533">
        <v>25000</v>
      </c>
      <c r="R53" s="433"/>
      <c r="S53" s="655">
        <v>50000</v>
      </c>
      <c r="T53" s="52">
        <f t="shared" si="5"/>
        <v>50000</v>
      </c>
      <c r="U53" s="129">
        <f t="shared" si="6"/>
        <v>75000</v>
      </c>
      <c r="V53" s="298">
        <f t="shared" si="7"/>
        <v>125000</v>
      </c>
      <c r="W53" s="22"/>
      <c r="X53" s="112"/>
      <c r="Y53" s="112"/>
    </row>
    <row r="54" spans="1:31" ht="28" x14ac:dyDescent="0.35">
      <c r="A54" s="666">
        <v>29</v>
      </c>
      <c r="B54" s="377" t="s">
        <v>900</v>
      </c>
      <c r="C54" s="281" t="s">
        <v>944</v>
      </c>
      <c r="D54" s="280" t="s">
        <v>940</v>
      </c>
      <c r="E54" s="386" t="s">
        <v>906</v>
      </c>
      <c r="F54" s="280"/>
      <c r="G54" s="245"/>
      <c r="H54" s="245"/>
      <c r="I54" s="245"/>
      <c r="J54" s="245"/>
      <c r="K54" s="245"/>
      <c r="L54" s="245"/>
      <c r="M54" s="245"/>
      <c r="N54" s="247"/>
      <c r="O54" s="247"/>
      <c r="P54" s="532">
        <v>50000</v>
      </c>
      <c r="Q54" s="533">
        <v>25000</v>
      </c>
      <c r="R54" s="433"/>
      <c r="S54" s="433"/>
      <c r="T54" s="52">
        <f t="shared" si="5"/>
        <v>50000</v>
      </c>
      <c r="U54" s="129">
        <f t="shared" si="6"/>
        <v>25000</v>
      </c>
      <c r="V54" s="298">
        <f t="shared" si="7"/>
        <v>75000</v>
      </c>
      <c r="W54" s="22"/>
      <c r="X54" s="112"/>
      <c r="Y54" s="112"/>
    </row>
    <row r="55" spans="1:31" ht="33" customHeight="1" x14ac:dyDescent="0.35">
      <c r="A55" s="22">
        <v>30</v>
      </c>
      <c r="B55" s="553" t="s">
        <v>1263</v>
      </c>
      <c r="C55" s="553" t="s">
        <v>1264</v>
      </c>
      <c r="D55" s="554" t="s">
        <v>1265</v>
      </c>
      <c r="E55" s="555" t="s">
        <v>907</v>
      </c>
      <c r="F55" s="275"/>
      <c r="G55" s="64"/>
      <c r="H55" s="64"/>
      <c r="I55" s="64"/>
      <c r="J55" s="245"/>
      <c r="K55" s="64"/>
      <c r="L55" s="64"/>
      <c r="M55" s="64"/>
      <c r="N55" s="64">
        <v>50000</v>
      </c>
      <c r="O55" s="245">
        <v>25000</v>
      </c>
      <c r="P55" s="550"/>
      <c r="Q55" s="552"/>
      <c r="R55" s="245"/>
      <c r="S55" s="245"/>
      <c r="T55" s="52">
        <f t="shared" si="5"/>
        <v>50000</v>
      </c>
      <c r="U55" s="129">
        <f t="shared" si="6"/>
        <v>25000</v>
      </c>
      <c r="V55" s="298">
        <f t="shared" si="7"/>
        <v>75000</v>
      </c>
      <c r="W55" s="22"/>
      <c r="AE55" s="332"/>
    </row>
    <row r="56" spans="1:31" ht="46.25" customHeight="1" x14ac:dyDescent="0.35">
      <c r="A56" s="22">
        <v>31</v>
      </c>
      <c r="B56" s="556" t="s">
        <v>1266</v>
      </c>
      <c r="C56" s="553" t="s">
        <v>943</v>
      </c>
      <c r="D56" s="554"/>
      <c r="E56" s="557">
        <v>43833</v>
      </c>
      <c r="F56" s="275"/>
      <c r="G56" s="64"/>
      <c r="H56" s="64"/>
      <c r="I56" s="64"/>
      <c r="J56" s="245"/>
      <c r="K56" s="64"/>
      <c r="L56" s="64"/>
      <c r="M56" s="64"/>
      <c r="N56" s="64"/>
      <c r="O56" s="245"/>
      <c r="P56" s="532">
        <v>50000</v>
      </c>
      <c r="Q56" s="533">
        <v>25000</v>
      </c>
      <c r="R56" s="245"/>
      <c r="S56" s="655">
        <v>50000</v>
      </c>
      <c r="T56" s="52">
        <f t="shared" si="5"/>
        <v>50000</v>
      </c>
      <c r="U56" s="129">
        <f t="shared" si="6"/>
        <v>75000</v>
      </c>
      <c r="V56" s="298">
        <f t="shared" si="7"/>
        <v>125000</v>
      </c>
      <c r="W56" s="22" t="s">
        <v>1267</v>
      </c>
      <c r="AE56" s="332"/>
    </row>
    <row r="57" spans="1:31" ht="46.25" customHeight="1" x14ac:dyDescent="0.35">
      <c r="A57" s="22">
        <v>32</v>
      </c>
      <c r="B57" s="556" t="s">
        <v>1268</v>
      </c>
      <c r="C57" s="553" t="s">
        <v>943</v>
      </c>
      <c r="D57" s="554"/>
      <c r="E57" s="557">
        <v>43837</v>
      </c>
      <c r="F57" s="275"/>
      <c r="G57" s="64"/>
      <c r="H57" s="64"/>
      <c r="I57" s="64"/>
      <c r="J57" s="245"/>
      <c r="K57" s="64"/>
      <c r="L57" s="64"/>
      <c r="M57" s="64"/>
      <c r="N57" s="64"/>
      <c r="O57" s="245"/>
      <c r="P57" s="532">
        <v>50000</v>
      </c>
      <c r="Q57" s="533">
        <v>25000</v>
      </c>
      <c r="R57" s="245"/>
      <c r="S57" s="245"/>
      <c r="T57" s="52">
        <f t="shared" si="5"/>
        <v>50000</v>
      </c>
      <c r="U57" s="129">
        <f t="shared" si="6"/>
        <v>25000</v>
      </c>
      <c r="V57" s="298">
        <f t="shared" si="7"/>
        <v>75000</v>
      </c>
      <c r="W57" s="22"/>
      <c r="AE57" s="332"/>
    </row>
    <row r="58" spans="1:31" ht="46.25" customHeight="1" x14ac:dyDescent="0.35">
      <c r="A58" s="22">
        <v>33</v>
      </c>
      <c r="B58" s="658" t="s">
        <v>1347</v>
      </c>
      <c r="C58" s="553" t="s">
        <v>1254</v>
      </c>
      <c r="D58" s="554" t="s">
        <v>1270</v>
      </c>
      <c r="E58" s="557" t="s">
        <v>1348</v>
      </c>
      <c r="F58" s="275"/>
      <c r="G58" s="64"/>
      <c r="H58" s="64"/>
      <c r="I58" s="64"/>
      <c r="J58" s="245"/>
      <c r="K58" s="64"/>
      <c r="L58" s="64"/>
      <c r="M58" s="64"/>
      <c r="N58" s="64"/>
      <c r="O58" s="245"/>
      <c r="P58" s="532"/>
      <c r="Q58" s="533"/>
      <c r="R58" s="245"/>
      <c r="S58" s="582">
        <v>25000</v>
      </c>
      <c r="T58" s="52">
        <f t="shared" si="5"/>
        <v>0</v>
      </c>
      <c r="U58" s="129">
        <f t="shared" si="6"/>
        <v>25000</v>
      </c>
      <c r="V58" s="298">
        <f t="shared" si="7"/>
        <v>25000</v>
      </c>
      <c r="W58" s="22"/>
      <c r="AE58" s="332"/>
    </row>
    <row r="59" spans="1:31" ht="33" customHeight="1" x14ac:dyDescent="0.35">
      <c r="A59" s="22">
        <v>34</v>
      </c>
      <c r="B59" s="656" t="s">
        <v>1269</v>
      </c>
      <c r="C59" s="553" t="s">
        <v>1254</v>
      </c>
      <c r="D59" s="554" t="s">
        <v>1270</v>
      </c>
      <c r="E59" s="558" t="s">
        <v>1271</v>
      </c>
      <c r="F59" s="275"/>
      <c r="G59" s="64"/>
      <c r="H59" s="64"/>
      <c r="I59" s="64"/>
      <c r="J59" s="245"/>
      <c r="K59" s="64"/>
      <c r="L59" s="64">
        <v>50000</v>
      </c>
      <c r="M59" s="64">
        <v>25000</v>
      </c>
      <c r="N59" s="64"/>
      <c r="O59" s="245"/>
      <c r="P59" s="550"/>
      <c r="Q59" s="552"/>
      <c r="R59" s="245"/>
      <c r="S59" s="583">
        <v>25000</v>
      </c>
      <c r="T59" s="52">
        <f t="shared" si="5"/>
        <v>50000</v>
      </c>
      <c r="U59" s="129">
        <f t="shared" si="6"/>
        <v>50000</v>
      </c>
      <c r="V59" s="298">
        <f t="shared" si="7"/>
        <v>100000</v>
      </c>
      <c r="W59" s="22"/>
      <c r="AE59" s="332"/>
    </row>
    <row r="60" spans="1:31" x14ac:dyDescent="0.35">
      <c r="A60" s="22"/>
      <c r="B60" s="127" t="s">
        <v>591</v>
      </c>
      <c r="C60" s="127"/>
      <c r="D60" s="127"/>
      <c r="E60" s="127"/>
      <c r="F60" s="128">
        <f t="shared" ref="F60:K60" si="8">SUM(F26:F55)</f>
        <v>0</v>
      </c>
      <c r="G60" s="128">
        <f t="shared" si="8"/>
        <v>0</v>
      </c>
      <c r="H60" s="128">
        <f t="shared" si="8"/>
        <v>0</v>
      </c>
      <c r="I60" s="128">
        <f t="shared" si="8"/>
        <v>0</v>
      </c>
      <c r="J60" s="128">
        <f t="shared" si="8"/>
        <v>0</v>
      </c>
      <c r="K60" s="128">
        <f t="shared" si="8"/>
        <v>0</v>
      </c>
      <c r="L60" s="128">
        <f>SUM(L26:L59)</f>
        <v>550000</v>
      </c>
      <c r="M60" s="128">
        <f t="shared" ref="M60:V60" si="9">SUM(M26:M59)</f>
        <v>275000</v>
      </c>
      <c r="N60" s="128">
        <f t="shared" si="9"/>
        <v>900000</v>
      </c>
      <c r="O60" s="128">
        <f t="shared" si="9"/>
        <v>575000</v>
      </c>
      <c r="P60" s="128">
        <f t="shared" si="9"/>
        <v>300000</v>
      </c>
      <c r="Q60" s="128">
        <f t="shared" si="9"/>
        <v>550000</v>
      </c>
      <c r="R60" s="128">
        <f t="shared" si="9"/>
        <v>0</v>
      </c>
      <c r="S60" s="128">
        <f t="shared" si="9"/>
        <v>500000</v>
      </c>
      <c r="T60" s="128">
        <f t="shared" si="9"/>
        <v>1750000</v>
      </c>
      <c r="U60" s="128">
        <f t="shared" si="9"/>
        <v>1900000</v>
      </c>
      <c r="V60" s="128">
        <f t="shared" si="9"/>
        <v>3650000</v>
      </c>
      <c r="W60" s="128">
        <f>SUM(W26:W54)</f>
        <v>0</v>
      </c>
    </row>
    <row r="61" spans="1:31" x14ac:dyDescent="0.35">
      <c r="A61" s="290"/>
      <c r="B61" s="291"/>
      <c r="C61" s="291"/>
      <c r="D61" s="291"/>
      <c r="E61" s="291"/>
      <c r="F61" s="291"/>
      <c r="G61" s="292"/>
      <c r="H61" s="292"/>
      <c r="I61" s="292"/>
      <c r="J61" s="292"/>
      <c r="K61" s="308"/>
      <c r="L61" s="308"/>
      <c r="M61" s="292"/>
      <c r="N61" s="292"/>
      <c r="O61" s="308"/>
      <c r="P61" s="559"/>
      <c r="Q61" s="560"/>
      <c r="R61" s="308"/>
      <c r="S61" s="308"/>
      <c r="T61" s="292"/>
      <c r="U61" s="292"/>
      <c r="V61" s="292"/>
      <c r="W61" s="292"/>
      <c r="X61" s="292"/>
      <c r="Y61" s="292"/>
    </row>
    <row r="62" spans="1:31" ht="18.5" x14ac:dyDescent="0.45">
      <c r="A62" s="294"/>
      <c r="B62" s="699" t="s">
        <v>958</v>
      </c>
      <c r="C62" s="699"/>
      <c r="D62" s="699"/>
      <c r="E62" s="505"/>
      <c r="F62" s="370">
        <f t="shared" ref="F62:V62" si="10">F60+F20</f>
        <v>100000</v>
      </c>
      <c r="G62" s="370">
        <f t="shared" si="10"/>
        <v>50000</v>
      </c>
      <c r="H62" s="370">
        <f t="shared" si="10"/>
        <v>50000</v>
      </c>
      <c r="I62" s="370">
        <f t="shared" si="10"/>
        <v>50000</v>
      </c>
      <c r="J62" s="370">
        <f t="shared" si="10"/>
        <v>50000</v>
      </c>
      <c r="K62" s="370">
        <f t="shared" si="10"/>
        <v>50000</v>
      </c>
      <c r="L62" s="370">
        <f t="shared" si="10"/>
        <v>600000</v>
      </c>
      <c r="M62" s="370">
        <f t="shared" si="10"/>
        <v>300000</v>
      </c>
      <c r="N62" s="370">
        <f t="shared" si="10"/>
        <v>1250000</v>
      </c>
      <c r="O62" s="370">
        <f t="shared" si="10"/>
        <v>800000</v>
      </c>
      <c r="P62" s="561">
        <f t="shared" si="10"/>
        <v>500000</v>
      </c>
      <c r="Q62" s="562">
        <f t="shared" si="10"/>
        <v>875000</v>
      </c>
      <c r="R62" s="562">
        <f t="shared" si="10"/>
        <v>100000</v>
      </c>
      <c r="S62" s="562">
        <f t="shared" si="10"/>
        <v>750000</v>
      </c>
      <c r="T62" s="370">
        <f t="shared" si="10"/>
        <v>2550000</v>
      </c>
      <c r="U62" s="370">
        <f t="shared" si="10"/>
        <v>2975000</v>
      </c>
      <c r="V62" s="371">
        <f t="shared" si="10"/>
        <v>5525000</v>
      </c>
      <c r="W62" s="296"/>
      <c r="X62" s="350"/>
      <c r="Y62" s="360"/>
      <c r="Z62" s="292"/>
      <c r="AA62" s="292"/>
    </row>
    <row r="63" spans="1:31" ht="18.5" x14ac:dyDescent="0.45">
      <c r="B63" s="113"/>
      <c r="C63" s="113"/>
      <c r="H63" s="65"/>
      <c r="I63" s="65"/>
      <c r="J63" s="65"/>
      <c r="K63" s="307"/>
      <c r="L63" s="307"/>
      <c r="M63" s="65"/>
      <c r="N63" s="65"/>
      <c r="O63" s="307"/>
      <c r="P63" s="546"/>
      <c r="Q63" s="547"/>
      <c r="R63" s="307"/>
      <c r="S63" s="307"/>
      <c r="T63" s="65"/>
      <c r="U63" s="65"/>
      <c r="V63" s="65"/>
      <c r="W63" s="65"/>
      <c r="X63" s="65"/>
      <c r="Y63" s="65"/>
      <c r="Z63" s="360"/>
      <c r="AA63" s="360"/>
    </row>
    <row r="64" spans="1:31" x14ac:dyDescent="0.35">
      <c r="B64" s="113"/>
      <c r="C64" s="113"/>
      <c r="D64" s="47"/>
      <c r="E64" s="47"/>
      <c r="F64" s="47"/>
      <c r="G64" s="47"/>
      <c r="H64" s="48"/>
      <c r="I64" s="65"/>
      <c r="J64" s="65"/>
      <c r="K64" s="307"/>
      <c r="L64" s="307"/>
      <c r="M64" s="65">
        <v>2018</v>
      </c>
      <c r="N64" s="65">
        <v>2019</v>
      </c>
      <c r="O64" s="307"/>
      <c r="P64" s="546">
        <v>2020</v>
      </c>
      <c r="Q64" s="547"/>
      <c r="R64" s="307">
        <v>2021</v>
      </c>
      <c r="S64" s="307"/>
      <c r="T64" s="65"/>
      <c r="U64" s="372" t="s">
        <v>913</v>
      </c>
      <c r="V64" s="65">
        <v>0</v>
      </c>
      <c r="W64" s="65"/>
      <c r="X64" s="65"/>
      <c r="Y64" s="65"/>
      <c r="Z64" s="65"/>
      <c r="AA64" s="65"/>
    </row>
    <row r="65" spans="2:27" ht="15.5" x14ac:dyDescent="0.35">
      <c r="B65" s="113"/>
      <c r="C65" s="492"/>
      <c r="D65" s="56"/>
      <c r="E65" s="56"/>
      <c r="F65" s="47"/>
      <c r="G65" s="47"/>
      <c r="H65" s="48"/>
      <c r="I65" s="65"/>
      <c r="J65" s="65"/>
      <c r="K65" s="307"/>
      <c r="L65" s="307"/>
      <c r="M65" s="65">
        <f>L62+M62</f>
        <v>900000</v>
      </c>
      <c r="N65" s="65">
        <f>N62+O62</f>
        <v>2050000</v>
      </c>
      <c r="O65" s="307"/>
      <c r="P65" s="546">
        <f>P62+Q62</f>
        <v>1375000</v>
      </c>
      <c r="Q65" s="547"/>
      <c r="R65" s="307">
        <f>R62+S62</f>
        <v>850000</v>
      </c>
      <c r="S65" s="307"/>
      <c r="T65" s="65"/>
      <c r="U65" s="372"/>
      <c r="V65" s="65"/>
      <c r="W65" s="65"/>
      <c r="X65" s="65"/>
      <c r="Y65" s="65"/>
      <c r="Z65" s="65"/>
      <c r="AA65" s="65"/>
    </row>
    <row r="66" spans="2:27" ht="29" x14ac:dyDescent="0.35">
      <c r="B66" s="127" t="s">
        <v>697</v>
      </c>
      <c r="C66" s="494" t="s">
        <v>1422</v>
      </c>
      <c r="D66" s="127" t="s">
        <v>1421</v>
      </c>
      <c r="E66" s="123" t="s">
        <v>1174</v>
      </c>
      <c r="F66" s="47"/>
      <c r="G66" s="47"/>
      <c r="H66" s="48"/>
      <c r="I66" s="65"/>
      <c r="J66" s="65"/>
      <c r="K66" s="307"/>
      <c r="L66" s="307"/>
      <c r="M66" s="65"/>
      <c r="N66" s="65"/>
      <c r="O66" s="307"/>
      <c r="P66" s="546"/>
      <c r="Q66" s="547"/>
      <c r="R66" s="307"/>
      <c r="S66" s="307"/>
      <c r="T66" s="65"/>
      <c r="U66" s="372"/>
      <c r="V66" s="65"/>
      <c r="W66" s="65"/>
      <c r="X66" s="65"/>
      <c r="Y66" s="65"/>
      <c r="Z66" s="65"/>
      <c r="AA66" s="65"/>
    </row>
    <row r="67" spans="2:27" x14ac:dyDescent="0.35">
      <c r="B67" s="22" t="s">
        <v>1175</v>
      </c>
      <c r="C67" s="248">
        <v>8</v>
      </c>
      <c r="D67" s="22">
        <v>34</v>
      </c>
      <c r="E67" s="127">
        <f>C67+D67</f>
        <v>42</v>
      </c>
      <c r="F67" s="47"/>
      <c r="G67" s="47"/>
      <c r="H67" s="48"/>
      <c r="I67" s="65"/>
      <c r="J67" s="65"/>
      <c r="K67" s="307"/>
      <c r="L67" s="307"/>
      <c r="M67" s="65"/>
      <c r="N67" s="65"/>
      <c r="O67" s="307"/>
      <c r="P67" s="546"/>
      <c r="Q67" s="547"/>
      <c r="R67" s="307"/>
      <c r="S67" s="307"/>
      <c r="T67" s="65"/>
      <c r="U67" s="372"/>
      <c r="V67" s="65"/>
      <c r="W67" s="65"/>
      <c r="X67" s="65"/>
      <c r="Y67" s="65"/>
      <c r="Z67" s="65"/>
      <c r="AA67" s="65"/>
    </row>
    <row r="68" spans="2:27" x14ac:dyDescent="0.35">
      <c r="B68" s="22" t="s">
        <v>1090</v>
      </c>
      <c r="C68" s="248">
        <v>0</v>
      </c>
      <c r="D68" s="22">
        <v>0</v>
      </c>
      <c r="E68" s="127">
        <f>C68+D68</f>
        <v>0</v>
      </c>
      <c r="F68" s="47"/>
      <c r="G68" s="47"/>
      <c r="H68" s="48"/>
      <c r="I68" s="65"/>
      <c r="J68" s="65"/>
      <c r="K68" s="307"/>
      <c r="L68" s="307"/>
      <c r="M68" s="65"/>
      <c r="N68" s="65"/>
      <c r="O68" s="307"/>
      <c r="P68" s="546"/>
      <c r="Q68" s="547"/>
      <c r="R68" s="307"/>
      <c r="S68" s="307"/>
      <c r="T68" s="65"/>
      <c r="U68" s="372"/>
      <c r="V68" s="65"/>
      <c r="W68" s="65"/>
      <c r="X68" s="65"/>
      <c r="Y68" s="65"/>
      <c r="Z68" s="65"/>
      <c r="AA68" s="65"/>
    </row>
    <row r="69" spans="2:27" x14ac:dyDescent="0.35">
      <c r="B69" s="22"/>
      <c r="C69" s="494">
        <f>SUM(C67:C68)</f>
        <v>8</v>
      </c>
      <c r="D69" s="494">
        <f t="shared" ref="D69:E69" si="11">SUM(D67:D68)</f>
        <v>34</v>
      </c>
      <c r="E69" s="494">
        <f t="shared" si="11"/>
        <v>42</v>
      </c>
      <c r="F69" s="47"/>
      <c r="G69" s="47"/>
      <c r="H69" s="48"/>
      <c r="I69" s="65"/>
      <c r="J69" s="65"/>
      <c r="K69" s="307"/>
      <c r="L69" s="307"/>
      <c r="M69" s="65"/>
      <c r="N69" s="65"/>
      <c r="O69" s="307"/>
      <c r="P69" s="546"/>
      <c r="Q69" s="547"/>
      <c r="R69" s="307"/>
      <c r="S69" s="307"/>
      <c r="T69" s="65"/>
      <c r="U69" s="372"/>
      <c r="V69" s="65"/>
      <c r="W69" s="65"/>
      <c r="X69" s="65"/>
      <c r="Y69" s="65"/>
      <c r="Z69" s="65"/>
      <c r="AA69" s="65"/>
    </row>
    <row r="70" spans="2:27" x14ac:dyDescent="0.35">
      <c r="B70" s="290"/>
      <c r="C70" s="495"/>
      <c r="D70" s="495"/>
      <c r="E70" s="495"/>
      <c r="F70" s="47"/>
      <c r="G70" s="47"/>
      <c r="H70" s="48"/>
      <c r="I70" s="65"/>
      <c r="J70" s="65"/>
      <c r="K70" s="307"/>
      <c r="L70" s="307"/>
      <c r="M70" s="65"/>
      <c r="N70" s="65"/>
      <c r="O70" s="307"/>
      <c r="P70" s="546"/>
      <c r="Q70" s="547"/>
      <c r="R70" s="307"/>
      <c r="S70" s="307"/>
      <c r="T70" s="65"/>
      <c r="U70" s="372"/>
      <c r="V70" s="65"/>
      <c r="W70" s="65"/>
      <c r="X70" s="65"/>
      <c r="Y70" s="65"/>
      <c r="Z70" s="65"/>
      <c r="AA70" s="65"/>
    </row>
    <row r="71" spans="2:27" x14ac:dyDescent="0.35">
      <c r="C71" s="491"/>
      <c r="D71" s="491"/>
      <c r="E71" s="491"/>
      <c r="F71" s="47"/>
      <c r="G71" s="47"/>
      <c r="H71" s="48"/>
      <c r="I71" s="65"/>
      <c r="J71" s="65"/>
      <c r="K71" s="307"/>
      <c r="L71" s="307"/>
      <c r="M71" s="65"/>
      <c r="N71" s="65"/>
      <c r="O71" s="307"/>
      <c r="P71" s="546"/>
      <c r="Q71" s="547"/>
      <c r="R71" s="307"/>
      <c r="S71" s="307"/>
      <c r="T71" s="65"/>
      <c r="U71" s="372"/>
      <c r="V71" s="65"/>
      <c r="W71" s="65"/>
      <c r="X71" s="65"/>
      <c r="Y71" s="65"/>
      <c r="Z71" s="65"/>
      <c r="AA71" s="65"/>
    </row>
    <row r="72" spans="2:27" x14ac:dyDescent="0.35">
      <c r="B72" s="444" t="s">
        <v>1131</v>
      </c>
      <c r="C72" s="47"/>
      <c r="D72" s="47"/>
      <c r="E72" s="47"/>
      <c r="F72" s="47"/>
      <c r="G72" s="48"/>
      <c r="H72" s="65"/>
      <c r="I72" s="65"/>
      <c r="J72" s="307"/>
      <c r="K72" s="307"/>
      <c r="L72" s="307"/>
      <c r="M72" s="65"/>
      <c r="N72" s="65"/>
      <c r="O72" s="307"/>
      <c r="P72" s="546"/>
      <c r="Q72" s="547"/>
      <c r="R72" s="307"/>
      <c r="S72" s="307"/>
      <c r="T72" s="65"/>
      <c r="U72" s="65"/>
      <c r="V72" s="65"/>
      <c r="W72" s="65"/>
      <c r="X72" s="65"/>
      <c r="Y72" s="65"/>
      <c r="Z72" s="65"/>
      <c r="AA72" s="65"/>
    </row>
    <row r="73" spans="2:27" x14ac:dyDescent="0.35">
      <c r="B73" s="436" t="s">
        <v>1130</v>
      </c>
      <c r="C73" s="47"/>
      <c r="D73" s="47"/>
      <c r="E73" s="47"/>
      <c r="F73" s="47"/>
      <c r="G73" s="48"/>
      <c r="H73" s="65"/>
      <c r="I73" s="65"/>
      <c r="J73" s="307"/>
      <c r="K73" s="307"/>
      <c r="V73" s="359">
        <f>V62-V64</f>
        <v>5525000</v>
      </c>
      <c r="Z73" s="65"/>
      <c r="AA73" s="65"/>
    </row>
    <row r="74" spans="2:27" x14ac:dyDescent="0.35">
      <c r="B74" t="s">
        <v>1120</v>
      </c>
    </row>
    <row r="75" spans="2:27" x14ac:dyDescent="0.35">
      <c r="B75" t="s">
        <v>1121</v>
      </c>
    </row>
    <row r="76" spans="2:27" x14ac:dyDescent="0.35">
      <c r="B76" t="s">
        <v>1122</v>
      </c>
    </row>
    <row r="77" spans="2:27" x14ac:dyDescent="0.35">
      <c r="B77" t="s">
        <v>1123</v>
      </c>
    </row>
    <row r="78" spans="2:27" x14ac:dyDescent="0.35">
      <c r="B78" t="s">
        <v>1124</v>
      </c>
    </row>
    <row r="79" spans="2:27" x14ac:dyDescent="0.35">
      <c r="B79" t="s">
        <v>1125</v>
      </c>
    </row>
    <row r="80" spans="2:27" x14ac:dyDescent="0.35">
      <c r="B80" t="s">
        <v>1126</v>
      </c>
    </row>
    <row r="81" spans="2:19" x14ac:dyDescent="0.35">
      <c r="B81" t="s">
        <v>1127</v>
      </c>
    </row>
    <row r="82" spans="2:19" x14ac:dyDescent="0.35">
      <c r="B82" t="s">
        <v>1128</v>
      </c>
      <c r="P82"/>
      <c r="Q82"/>
      <c r="R82"/>
      <c r="S82"/>
    </row>
    <row r="83" spans="2:19" x14ac:dyDescent="0.35">
      <c r="B83" t="s">
        <v>1129</v>
      </c>
      <c r="P83"/>
      <c r="Q83"/>
      <c r="R83"/>
      <c r="S83"/>
    </row>
    <row r="84" spans="2:19" x14ac:dyDescent="0.35">
      <c r="P84"/>
      <c r="Q84"/>
      <c r="R84"/>
      <c r="S84"/>
    </row>
    <row r="85" spans="2:19" x14ac:dyDescent="0.35">
      <c r="P85"/>
      <c r="Q85"/>
      <c r="R85"/>
      <c r="S85"/>
    </row>
  </sheetData>
  <mergeCells count="4">
    <mergeCell ref="A2:U2"/>
    <mergeCell ref="Z2:AE2"/>
    <mergeCell ref="A23:V23"/>
    <mergeCell ref="B62:D6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98"/>
  <sheetViews>
    <sheetView topLeftCell="D73" zoomScaleNormal="100" workbookViewId="0">
      <selection activeCell="N83" sqref="N83"/>
    </sheetView>
  </sheetViews>
  <sheetFormatPr defaultRowHeight="14.5" x14ac:dyDescent="0.35"/>
  <cols>
    <col min="1" max="1" width="9.08984375" customWidth="1"/>
    <col min="2" max="2" width="29.36328125" customWidth="1"/>
    <col min="3" max="3" width="14" bestFit="1" customWidth="1"/>
    <col min="4" max="4" width="16.90625" customWidth="1"/>
    <col min="5" max="5" width="15.36328125" customWidth="1"/>
    <col min="6" max="6" width="12.08984375" customWidth="1"/>
    <col min="7" max="7" width="14" hidden="1" customWidth="1"/>
    <col min="8" max="8" width="13.90625" hidden="1" customWidth="1"/>
    <col min="9" max="9" width="13.36328125" hidden="1" customWidth="1"/>
    <col min="10" max="10" width="13.6328125" hidden="1" customWidth="1"/>
    <col min="11" max="11" width="12.453125" hidden="1" customWidth="1"/>
    <col min="12" max="12" width="15.08984375" customWidth="1"/>
    <col min="13" max="13" width="15.36328125" customWidth="1"/>
    <col min="14" max="14" width="13.36328125" customWidth="1"/>
    <col min="15" max="16" width="13.453125" customWidth="1"/>
    <col min="17" max="17" width="15.36328125" style="570" customWidth="1"/>
    <col min="18" max="19" width="15.36328125" customWidth="1"/>
    <col min="20" max="20" width="16.36328125" customWidth="1"/>
    <col min="21" max="21" width="17.08984375" customWidth="1"/>
    <col min="22" max="22" width="16" customWidth="1"/>
    <col min="23" max="23" width="29.6328125" customWidth="1"/>
    <col min="24" max="24" width="11" bestFit="1" customWidth="1"/>
    <col min="25" max="25" width="13.36328125" customWidth="1"/>
    <col min="26" max="26" width="11.453125" bestFit="1" customWidth="1"/>
    <col min="27" max="27" width="13.90625" bestFit="1" customWidth="1"/>
    <col min="28" max="28" width="14.453125" customWidth="1"/>
    <col min="29" max="29" width="13.08984375" customWidth="1"/>
    <col min="30" max="31" width="12.08984375" bestFit="1" customWidth="1"/>
  </cols>
  <sheetData>
    <row r="2" spans="1:31" ht="18.5" x14ac:dyDescent="0.45">
      <c r="A2" s="692" t="s">
        <v>959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310"/>
      <c r="W2" s="310"/>
      <c r="Z2" s="695" t="s">
        <v>866</v>
      </c>
      <c r="AA2" s="695"/>
      <c r="AB2" s="695"/>
      <c r="AC2" s="695"/>
      <c r="AD2" s="695"/>
      <c r="AE2" s="695"/>
    </row>
    <row r="3" spans="1:31" ht="43.5" x14ac:dyDescent="0.35">
      <c r="A3" s="127" t="s">
        <v>598</v>
      </c>
      <c r="B3" s="124" t="s">
        <v>599</v>
      </c>
      <c r="C3" s="124" t="s">
        <v>763</v>
      </c>
      <c r="D3" s="124" t="s">
        <v>831</v>
      </c>
      <c r="E3" s="124" t="s">
        <v>910</v>
      </c>
      <c r="F3" s="339" t="s">
        <v>586</v>
      </c>
      <c r="G3" s="341" t="s">
        <v>587</v>
      </c>
      <c r="H3" s="341" t="s">
        <v>588</v>
      </c>
      <c r="I3" s="341" t="s">
        <v>589</v>
      </c>
      <c r="J3" s="341" t="s">
        <v>590</v>
      </c>
      <c r="K3" s="341" t="s">
        <v>603</v>
      </c>
      <c r="L3" s="339" t="s">
        <v>715</v>
      </c>
      <c r="M3" s="341" t="s">
        <v>605</v>
      </c>
      <c r="N3" s="339" t="s">
        <v>832</v>
      </c>
      <c r="O3" s="341" t="s">
        <v>723</v>
      </c>
      <c r="P3" s="339" t="s">
        <v>1191</v>
      </c>
      <c r="Q3" s="565" t="s">
        <v>1192</v>
      </c>
      <c r="R3" s="339" t="s">
        <v>1198</v>
      </c>
      <c r="S3" s="341" t="s">
        <v>1199</v>
      </c>
      <c r="T3" s="339" t="s">
        <v>724</v>
      </c>
      <c r="U3" s="340" t="s">
        <v>725</v>
      </c>
      <c r="V3" s="343" t="s">
        <v>830</v>
      </c>
      <c r="W3" s="123" t="s">
        <v>845</v>
      </c>
      <c r="X3" t="s">
        <v>849</v>
      </c>
      <c r="Z3" s="366" t="s">
        <v>862</v>
      </c>
      <c r="AA3" s="367" t="s">
        <v>863</v>
      </c>
      <c r="AB3" s="368" t="str">
        <f>M3</f>
        <v>Annual Subscription 2018</v>
      </c>
      <c r="AC3" s="368" t="str">
        <f>O3</f>
        <v>Annual Subscription 2019</v>
      </c>
      <c r="AD3" s="369" t="str">
        <f>L3</f>
        <v>Membership fees 2018</v>
      </c>
      <c r="AE3" s="369" t="str">
        <f>N3</f>
        <v>Membership Fees 2019</v>
      </c>
    </row>
    <row r="4" spans="1:31" x14ac:dyDescent="0.35">
      <c r="A4" s="493">
        <v>1</v>
      </c>
      <c r="B4" s="286" t="s">
        <v>960</v>
      </c>
      <c r="C4" s="151" t="s">
        <v>990</v>
      </c>
      <c r="D4" s="151" t="s">
        <v>1092</v>
      </c>
      <c r="E4" s="380" t="s">
        <v>1090</v>
      </c>
      <c r="F4" s="126"/>
      <c r="G4" s="126"/>
      <c r="H4" s="126"/>
      <c r="I4" s="126"/>
      <c r="J4" s="126"/>
      <c r="K4" s="305"/>
      <c r="L4" s="247"/>
      <c r="M4" s="285"/>
      <c r="N4" s="285"/>
      <c r="O4" s="247"/>
      <c r="P4" s="247"/>
      <c r="Q4" s="247"/>
      <c r="R4" s="247"/>
      <c r="S4" s="247"/>
      <c r="T4" s="285">
        <f>N4+F4+L4+P4+R4</f>
        <v>0</v>
      </c>
      <c r="U4" s="129">
        <f>G4+H4+I4+J4+K4+M4+O4+Q4+S4</f>
        <v>0</v>
      </c>
      <c r="V4" s="129">
        <f>T4+U4</f>
        <v>0</v>
      </c>
      <c r="W4" s="129"/>
      <c r="Z4" s="361"/>
      <c r="AA4" s="362"/>
      <c r="AB4" s="344"/>
      <c r="AC4" s="344"/>
      <c r="AD4" s="346"/>
      <c r="AE4" s="346"/>
    </row>
    <row r="5" spans="1:31" ht="29" x14ac:dyDescent="0.35">
      <c r="A5" s="493">
        <v>2</v>
      </c>
      <c r="B5" s="288" t="s">
        <v>961</v>
      </c>
      <c r="C5" s="151" t="s">
        <v>990</v>
      </c>
      <c r="D5" s="151" t="s">
        <v>1093</v>
      </c>
      <c r="E5" s="380" t="s">
        <v>1090</v>
      </c>
      <c r="F5" s="305"/>
      <c r="G5" s="305"/>
      <c r="H5" s="305"/>
      <c r="I5" s="305"/>
      <c r="J5" s="305"/>
      <c r="K5" s="305"/>
      <c r="L5" s="305"/>
      <c r="M5" s="305"/>
      <c r="N5" s="305"/>
      <c r="O5" s="245"/>
      <c r="P5" s="245"/>
      <c r="Q5" s="245"/>
      <c r="R5" s="245"/>
      <c r="S5" s="245"/>
      <c r="T5" s="285">
        <f t="shared" ref="T5:T17" si="0">N5+F5+L5+P5+R5</f>
        <v>0</v>
      </c>
      <c r="U5" s="129">
        <f t="shared" ref="U5:U17" si="1">G5+H5+I5+J5+K5+M5+O5+Q5+S5</f>
        <v>0</v>
      </c>
      <c r="V5" s="298">
        <f t="shared" ref="V5:V18" si="2">T5+U5</f>
        <v>0</v>
      </c>
      <c r="W5" s="348"/>
      <c r="Z5" s="453">
        <f>U78-AB5-AC5</f>
        <v>2673000</v>
      </c>
      <c r="AA5" s="454">
        <f>T78-AD5-AE5</f>
        <v>650000</v>
      </c>
      <c r="AB5" s="455">
        <f>M18+M76</f>
        <v>802500</v>
      </c>
      <c r="AC5" s="455">
        <f>O18+O76</f>
        <v>709000</v>
      </c>
      <c r="AD5" s="456">
        <f>L18+L76</f>
        <v>1565000</v>
      </c>
      <c r="AE5" s="456">
        <f>N18+N76</f>
        <v>500000</v>
      </c>
    </row>
    <row r="6" spans="1:31" x14ac:dyDescent="0.35">
      <c r="A6" s="493">
        <v>3</v>
      </c>
      <c r="B6" s="288" t="s">
        <v>962</v>
      </c>
      <c r="C6" s="151" t="s">
        <v>990</v>
      </c>
      <c r="D6" s="151" t="s">
        <v>1094</v>
      </c>
      <c r="E6" s="380" t="s">
        <v>1090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285">
        <f t="shared" si="0"/>
        <v>0</v>
      </c>
      <c r="U6" s="129">
        <f t="shared" si="1"/>
        <v>0</v>
      </c>
      <c r="V6" s="129">
        <f t="shared" si="2"/>
        <v>0</v>
      </c>
      <c r="W6" s="348"/>
      <c r="Z6" s="365"/>
      <c r="AA6" s="365"/>
      <c r="AB6" s="365"/>
      <c r="AC6" s="365"/>
      <c r="AD6" s="365"/>
      <c r="AE6" s="365"/>
    </row>
    <row r="7" spans="1:31" ht="29" x14ac:dyDescent="0.35">
      <c r="A7" s="22">
        <v>4</v>
      </c>
      <c r="B7" s="288" t="s">
        <v>963</v>
      </c>
      <c r="C7" s="353" t="s">
        <v>990</v>
      </c>
      <c r="D7" s="353" t="s">
        <v>1095</v>
      </c>
      <c r="E7" s="381"/>
      <c r="F7" s="305">
        <v>100000</v>
      </c>
      <c r="G7" s="305">
        <v>50000</v>
      </c>
      <c r="H7" s="305">
        <v>50000</v>
      </c>
      <c r="I7" s="305">
        <v>50000</v>
      </c>
      <c r="J7" s="305">
        <v>50000</v>
      </c>
      <c r="K7" s="305">
        <v>50000</v>
      </c>
      <c r="L7" s="305"/>
      <c r="M7" s="305">
        <v>50000</v>
      </c>
      <c r="N7" s="247"/>
      <c r="O7" s="245">
        <v>50000</v>
      </c>
      <c r="P7" s="245"/>
      <c r="Q7" s="583">
        <v>150000</v>
      </c>
      <c r="R7" s="514"/>
      <c r="S7" s="514"/>
      <c r="T7" s="64">
        <f t="shared" si="0"/>
        <v>100000</v>
      </c>
      <c r="U7" s="129">
        <f t="shared" si="1"/>
        <v>500000</v>
      </c>
      <c r="V7" s="129">
        <f t="shared" si="2"/>
        <v>600000</v>
      </c>
      <c r="W7" s="348"/>
      <c r="AB7" s="349" t="s">
        <v>865</v>
      </c>
      <c r="AC7" s="129">
        <f>AA5+Z5</f>
        <v>3323000</v>
      </c>
    </row>
    <row r="8" spans="1:31" x14ac:dyDescent="0.35">
      <c r="A8" s="493">
        <v>5</v>
      </c>
      <c r="B8" s="288" t="s">
        <v>964</v>
      </c>
      <c r="C8" s="151" t="s">
        <v>990</v>
      </c>
      <c r="D8" s="151" t="s">
        <v>1096</v>
      </c>
      <c r="E8" s="380" t="s">
        <v>1090</v>
      </c>
      <c r="F8" s="126"/>
      <c r="G8" s="126"/>
      <c r="H8" s="126"/>
      <c r="I8" s="126"/>
      <c r="J8" s="126"/>
      <c r="K8" s="305"/>
      <c r="L8" s="305"/>
      <c r="M8" s="126"/>
      <c r="N8" s="126"/>
      <c r="O8" s="245"/>
      <c r="P8" s="245"/>
      <c r="Q8" s="245"/>
      <c r="R8" s="245"/>
      <c r="S8" s="245"/>
      <c r="T8" s="64">
        <f t="shared" si="0"/>
        <v>0</v>
      </c>
      <c r="U8" s="129">
        <f t="shared" si="1"/>
        <v>0</v>
      </c>
      <c r="V8" s="129">
        <f t="shared" si="2"/>
        <v>0</v>
      </c>
      <c r="W8" s="348"/>
      <c r="AB8" s="349" t="s">
        <v>721</v>
      </c>
      <c r="AC8" s="129">
        <f>AB5+AD5</f>
        <v>2367500</v>
      </c>
    </row>
    <row r="9" spans="1:31" ht="18.649999999999999" customHeight="1" x14ac:dyDescent="0.35">
      <c r="A9" s="22">
        <v>6</v>
      </c>
      <c r="B9" s="289" t="s">
        <v>1142</v>
      </c>
      <c r="C9" s="273" t="s">
        <v>990</v>
      </c>
      <c r="D9" s="273" t="s">
        <v>1097</v>
      </c>
      <c r="E9" s="384"/>
      <c r="F9" s="126">
        <v>100000</v>
      </c>
      <c r="G9" s="126">
        <v>50000</v>
      </c>
      <c r="H9" s="126">
        <v>50000</v>
      </c>
      <c r="I9" s="126">
        <v>50000</v>
      </c>
      <c r="J9" s="126">
        <v>50000</v>
      </c>
      <c r="K9" s="305">
        <v>50000</v>
      </c>
      <c r="L9" s="305"/>
      <c r="M9" s="126"/>
      <c r="N9" s="285"/>
      <c r="O9" s="245"/>
      <c r="P9" s="245"/>
      <c r="Q9" s="245"/>
      <c r="R9" s="245"/>
      <c r="S9" s="583">
        <v>200000</v>
      </c>
      <c r="T9" s="64">
        <f t="shared" si="0"/>
        <v>100000</v>
      </c>
      <c r="U9" s="129">
        <f t="shared" si="1"/>
        <v>450000</v>
      </c>
      <c r="V9" s="129">
        <f t="shared" si="2"/>
        <v>550000</v>
      </c>
      <c r="W9" s="129"/>
      <c r="AB9" s="349" t="s">
        <v>760</v>
      </c>
      <c r="AC9" s="129">
        <f>AC5+AE5</f>
        <v>1209000</v>
      </c>
    </row>
    <row r="10" spans="1:31" ht="29" x14ac:dyDescent="0.35">
      <c r="A10" s="22">
        <v>7</v>
      </c>
      <c r="B10" s="281" t="s">
        <v>965</v>
      </c>
      <c r="C10" s="273" t="s">
        <v>1041</v>
      </c>
      <c r="D10" s="273" t="s">
        <v>1075</v>
      </c>
      <c r="E10" s="384"/>
      <c r="F10" s="126">
        <v>100000</v>
      </c>
      <c r="G10" s="126">
        <v>50000</v>
      </c>
      <c r="H10" s="126">
        <v>50000</v>
      </c>
      <c r="I10" s="285">
        <v>50000</v>
      </c>
      <c r="J10" s="285">
        <v>50000</v>
      </c>
      <c r="K10" s="247">
        <v>50000</v>
      </c>
      <c r="L10" s="305">
        <v>0</v>
      </c>
      <c r="M10" s="285">
        <v>50000</v>
      </c>
      <c r="N10" s="126"/>
      <c r="O10" s="247">
        <v>50000</v>
      </c>
      <c r="P10" s="247"/>
      <c r="Q10" s="514">
        <v>100000</v>
      </c>
      <c r="R10" s="245"/>
      <c r="S10" s="245"/>
      <c r="T10" s="64">
        <f t="shared" si="0"/>
        <v>100000</v>
      </c>
      <c r="U10" s="129">
        <f t="shared" si="1"/>
        <v>450000</v>
      </c>
      <c r="V10" s="129">
        <f t="shared" si="2"/>
        <v>550000</v>
      </c>
      <c r="W10" s="129"/>
      <c r="AB10" s="462" t="s">
        <v>1139</v>
      </c>
      <c r="AC10" s="465">
        <f>AC7+AC8</f>
        <v>5690500</v>
      </c>
    </row>
    <row r="11" spans="1:31" ht="29" x14ac:dyDescent="0.35">
      <c r="A11" s="493">
        <v>8</v>
      </c>
      <c r="B11" s="281" t="s">
        <v>966</v>
      </c>
      <c r="C11" s="277" t="s">
        <v>984</v>
      </c>
      <c r="D11" s="277" t="s">
        <v>1098</v>
      </c>
      <c r="E11" s="277" t="s">
        <v>1090</v>
      </c>
      <c r="F11" s="126"/>
      <c r="G11" s="126"/>
      <c r="H11" s="126"/>
      <c r="I11" s="126"/>
      <c r="J11" s="126"/>
      <c r="K11" s="305"/>
      <c r="L11" s="305"/>
      <c r="M11" s="126"/>
      <c r="N11" s="126"/>
      <c r="O11" s="245"/>
      <c r="P11" s="245"/>
      <c r="Q11" s="245"/>
      <c r="R11" s="245"/>
      <c r="S11" s="245"/>
      <c r="T11" s="64">
        <f t="shared" si="0"/>
        <v>0</v>
      </c>
      <c r="U11" s="129">
        <f t="shared" si="1"/>
        <v>0</v>
      </c>
      <c r="V11" s="129">
        <f t="shared" si="2"/>
        <v>0</v>
      </c>
      <c r="W11" s="129"/>
      <c r="AB11" s="354" t="s">
        <v>850</v>
      </c>
      <c r="AC11" s="355">
        <f>AC8+AC9</f>
        <v>3576500</v>
      </c>
    </row>
    <row r="12" spans="1:31" ht="28" x14ac:dyDescent="0.35">
      <c r="A12" s="22">
        <v>9</v>
      </c>
      <c r="B12" s="281" t="s">
        <v>967</v>
      </c>
      <c r="C12" s="273" t="s">
        <v>990</v>
      </c>
      <c r="D12" s="273" t="s">
        <v>1099</v>
      </c>
      <c r="E12" s="273"/>
      <c r="F12" s="126"/>
      <c r="G12" s="126"/>
      <c r="H12" s="126"/>
      <c r="I12" s="126"/>
      <c r="J12" s="126"/>
      <c r="K12" s="305"/>
      <c r="L12" s="514">
        <v>0</v>
      </c>
      <c r="M12" s="126"/>
      <c r="N12" s="126"/>
      <c r="O12" s="245"/>
      <c r="P12" s="514">
        <v>100000</v>
      </c>
      <c r="Q12" s="514">
        <v>50000</v>
      </c>
      <c r="R12" s="245"/>
      <c r="S12" s="245"/>
      <c r="T12" s="64">
        <f t="shared" si="0"/>
        <v>100000</v>
      </c>
      <c r="U12" s="129">
        <f t="shared" si="1"/>
        <v>50000</v>
      </c>
      <c r="V12" s="129">
        <f t="shared" si="2"/>
        <v>150000</v>
      </c>
      <c r="W12" s="348" t="s">
        <v>1104</v>
      </c>
    </row>
    <row r="13" spans="1:31" ht="29" x14ac:dyDescent="0.35">
      <c r="A13" s="22">
        <v>10</v>
      </c>
      <c r="B13" s="281" t="s">
        <v>594</v>
      </c>
      <c r="C13" s="274"/>
      <c r="D13" s="437" t="s">
        <v>706</v>
      </c>
      <c r="E13" s="274"/>
      <c r="F13" s="126">
        <v>100000</v>
      </c>
      <c r="G13" s="126">
        <v>40000</v>
      </c>
      <c r="H13" s="126"/>
      <c r="I13" s="126"/>
      <c r="J13" s="126"/>
      <c r="K13" s="305"/>
      <c r="L13" s="305"/>
      <c r="M13" s="126"/>
      <c r="N13" s="126"/>
      <c r="O13" s="245"/>
      <c r="P13" s="245"/>
      <c r="Q13" s="245"/>
      <c r="R13" s="245"/>
      <c r="S13" s="245"/>
      <c r="T13" s="64">
        <f t="shared" si="0"/>
        <v>100000</v>
      </c>
      <c r="U13" s="129">
        <f t="shared" si="1"/>
        <v>40000</v>
      </c>
      <c r="V13" s="129">
        <f t="shared" si="2"/>
        <v>140000</v>
      </c>
      <c r="W13" s="129"/>
      <c r="AB13" s="467" t="s">
        <v>864</v>
      </c>
      <c r="AC13" s="468">
        <f>AC7+AC8+AC9</f>
        <v>6899500</v>
      </c>
    </row>
    <row r="14" spans="1:31" ht="42" x14ac:dyDescent="0.35">
      <c r="A14" s="22">
        <v>11</v>
      </c>
      <c r="B14" s="281" t="s">
        <v>1053</v>
      </c>
      <c r="C14" s="274" t="s">
        <v>1065</v>
      </c>
      <c r="D14" s="437" t="s">
        <v>1079</v>
      </c>
      <c r="E14" s="441">
        <v>43238</v>
      </c>
      <c r="F14" s="126"/>
      <c r="G14" s="126"/>
      <c r="H14" s="126"/>
      <c r="I14" s="126"/>
      <c r="J14" s="126"/>
      <c r="K14" s="305"/>
      <c r="L14" s="245">
        <v>100000</v>
      </c>
      <c r="M14" s="285">
        <v>50000</v>
      </c>
      <c r="N14" s="126"/>
      <c r="O14" s="245"/>
      <c r="P14" s="245"/>
      <c r="Q14" s="245"/>
      <c r="R14" s="245"/>
      <c r="S14" s="245"/>
      <c r="T14" s="64">
        <f t="shared" si="0"/>
        <v>100000</v>
      </c>
      <c r="U14" s="129">
        <f t="shared" si="1"/>
        <v>50000</v>
      </c>
      <c r="V14" s="129">
        <f t="shared" si="2"/>
        <v>150000</v>
      </c>
      <c r="W14" s="129"/>
      <c r="AB14" s="458"/>
      <c r="AC14" s="459"/>
    </row>
    <row r="15" spans="1:31" ht="28" x14ac:dyDescent="0.35">
      <c r="A15" s="22">
        <v>12</v>
      </c>
      <c r="B15" s="281" t="s">
        <v>1054</v>
      </c>
      <c r="C15" s="274" t="s">
        <v>1066</v>
      </c>
      <c r="D15" s="437" t="s">
        <v>1080</v>
      </c>
      <c r="E15" s="274"/>
      <c r="F15" s="126"/>
      <c r="G15" s="126"/>
      <c r="H15" s="126"/>
      <c r="I15" s="126"/>
      <c r="J15" s="126"/>
      <c r="K15" s="305"/>
      <c r="L15" s="247">
        <v>100000</v>
      </c>
      <c r="M15" s="285"/>
      <c r="N15" s="126"/>
      <c r="O15" s="245"/>
      <c r="P15" s="245"/>
      <c r="Q15" s="245"/>
      <c r="R15" s="245"/>
      <c r="S15" s="245"/>
      <c r="T15" s="64">
        <f t="shared" si="0"/>
        <v>100000</v>
      </c>
      <c r="U15" s="129">
        <f t="shared" si="1"/>
        <v>0</v>
      </c>
      <c r="V15" s="129">
        <f t="shared" si="2"/>
        <v>100000</v>
      </c>
      <c r="W15" s="129"/>
      <c r="AB15" s="458"/>
      <c r="AC15" s="459"/>
    </row>
    <row r="16" spans="1:31" x14ac:dyDescent="0.35">
      <c r="A16" s="22"/>
      <c r="B16" s="281"/>
      <c r="C16" s="272"/>
      <c r="D16" s="272"/>
      <c r="E16" s="272"/>
      <c r="F16" s="126"/>
      <c r="G16" s="126"/>
      <c r="H16" s="126"/>
      <c r="I16" s="285"/>
      <c r="J16" s="126"/>
      <c r="K16" s="305"/>
      <c r="L16" s="305"/>
      <c r="M16" s="126"/>
      <c r="N16" s="126"/>
      <c r="O16" s="305"/>
      <c r="P16" s="305"/>
      <c r="Q16" s="305"/>
      <c r="R16" s="305"/>
      <c r="S16" s="305"/>
      <c r="T16" s="64">
        <f t="shared" si="0"/>
        <v>0</v>
      </c>
      <c r="U16" s="129">
        <f t="shared" si="1"/>
        <v>0</v>
      </c>
      <c r="V16" s="129">
        <f t="shared" si="2"/>
        <v>0</v>
      </c>
      <c r="W16" s="129"/>
    </row>
    <row r="17" spans="1:27" x14ac:dyDescent="0.35">
      <c r="A17" s="22"/>
      <c r="B17" s="281"/>
      <c r="C17" s="272"/>
      <c r="D17" s="272"/>
      <c r="E17" s="272"/>
      <c r="F17" s="126"/>
      <c r="G17" s="126"/>
      <c r="H17" s="126"/>
      <c r="I17" s="126"/>
      <c r="J17" s="126"/>
      <c r="K17" s="305"/>
      <c r="L17" s="305"/>
      <c r="M17" s="126"/>
      <c r="N17" s="126"/>
      <c r="O17" s="305"/>
      <c r="P17" s="305"/>
      <c r="Q17" s="305"/>
      <c r="R17" s="305"/>
      <c r="S17" s="305"/>
      <c r="T17" s="64">
        <f t="shared" si="0"/>
        <v>0</v>
      </c>
      <c r="U17" s="129">
        <f t="shared" si="1"/>
        <v>0</v>
      </c>
      <c r="V17" s="129">
        <f t="shared" si="2"/>
        <v>0</v>
      </c>
      <c r="W17" s="129"/>
    </row>
    <row r="18" spans="1:27" x14ac:dyDescent="0.35">
      <c r="A18" s="22"/>
      <c r="B18" s="127" t="s">
        <v>591</v>
      </c>
      <c r="C18" s="127"/>
      <c r="D18" s="127"/>
      <c r="E18" s="127"/>
      <c r="F18" s="128">
        <f t="shared" ref="F18:U18" si="3">SUM(F4:F17)</f>
        <v>400000</v>
      </c>
      <c r="G18" s="128">
        <f t="shared" si="3"/>
        <v>190000</v>
      </c>
      <c r="H18" s="128">
        <f t="shared" si="3"/>
        <v>150000</v>
      </c>
      <c r="I18" s="128">
        <f t="shared" si="3"/>
        <v>150000</v>
      </c>
      <c r="J18" s="128">
        <f t="shared" si="3"/>
        <v>150000</v>
      </c>
      <c r="K18" s="306">
        <f t="shared" si="3"/>
        <v>150000</v>
      </c>
      <c r="L18" s="306">
        <f t="shared" si="3"/>
        <v>200000</v>
      </c>
      <c r="M18" s="306">
        <f t="shared" si="3"/>
        <v>150000</v>
      </c>
      <c r="N18" s="128">
        <f t="shared" si="3"/>
        <v>0</v>
      </c>
      <c r="O18" s="306">
        <f t="shared" si="3"/>
        <v>100000</v>
      </c>
      <c r="P18" s="306">
        <f t="shared" si="3"/>
        <v>100000</v>
      </c>
      <c r="Q18" s="566">
        <f t="shared" si="3"/>
        <v>300000</v>
      </c>
      <c r="R18" s="306">
        <f t="shared" si="3"/>
        <v>0</v>
      </c>
      <c r="S18" s="566">
        <f t="shared" si="3"/>
        <v>200000</v>
      </c>
      <c r="T18" s="128">
        <f t="shared" si="3"/>
        <v>700000</v>
      </c>
      <c r="U18" s="128">
        <f t="shared" si="3"/>
        <v>1540000</v>
      </c>
      <c r="V18" s="129">
        <f t="shared" si="2"/>
        <v>2240000</v>
      </c>
      <c r="W18" s="128"/>
    </row>
    <row r="19" spans="1:27" x14ac:dyDescent="0.35">
      <c r="F19" s="65"/>
      <c r="G19" s="65"/>
      <c r="H19" s="65"/>
      <c r="I19" s="65"/>
      <c r="J19" s="65"/>
      <c r="K19" s="307"/>
      <c r="L19" s="307"/>
      <c r="M19" s="65"/>
      <c r="N19" s="65"/>
      <c r="O19" s="307"/>
      <c r="P19" s="307"/>
      <c r="Q19" s="307"/>
      <c r="R19" s="307"/>
      <c r="S19" s="307"/>
      <c r="T19" s="65"/>
    </row>
    <row r="20" spans="1:27" x14ac:dyDescent="0.35">
      <c r="B20" s="47"/>
      <c r="C20" s="47"/>
      <c r="D20" s="47"/>
      <c r="E20" s="47"/>
      <c r="F20" s="48"/>
      <c r="G20" s="65"/>
      <c r="H20" s="65"/>
      <c r="I20" s="65"/>
      <c r="J20" s="65"/>
      <c r="K20" s="307"/>
      <c r="L20" s="307"/>
      <c r="M20" s="65"/>
      <c r="N20" s="65"/>
      <c r="O20" s="307"/>
      <c r="P20" s="307"/>
      <c r="Q20" s="307"/>
      <c r="R20" s="307"/>
      <c r="S20" s="307"/>
      <c r="T20" s="65"/>
    </row>
    <row r="21" spans="1:27" ht="18" customHeight="1" x14ac:dyDescent="0.45">
      <c r="A21" s="693" t="s">
        <v>968</v>
      </c>
      <c r="B21" s="693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  <c r="Q21" s="693"/>
      <c r="R21" s="693"/>
      <c r="S21" s="693"/>
      <c r="T21" s="693"/>
      <c r="U21" s="693"/>
      <c r="V21" s="693"/>
      <c r="W21" s="503"/>
      <c r="X21" s="504"/>
      <c r="Y21" s="504"/>
    </row>
    <row r="22" spans="1:27" ht="44.5" x14ac:dyDescent="0.45">
      <c r="A22" s="127" t="s">
        <v>598</v>
      </c>
      <c r="B22" s="415" t="s">
        <v>599</v>
      </c>
      <c r="C22" s="415" t="s">
        <v>763</v>
      </c>
      <c r="D22" s="416" t="s">
        <v>831</v>
      </c>
      <c r="E22" s="416" t="s">
        <v>910</v>
      </c>
      <c r="F22" s="342" t="s">
        <v>586</v>
      </c>
      <c r="G22" s="341" t="s">
        <v>587</v>
      </c>
      <c r="H22" s="341" t="s">
        <v>588</v>
      </c>
      <c r="I22" s="341" t="s">
        <v>589</v>
      </c>
      <c r="J22" s="341" t="s">
        <v>590</v>
      </c>
      <c r="K22" s="341" t="s">
        <v>603</v>
      </c>
      <c r="L22" s="342" t="s">
        <v>715</v>
      </c>
      <c r="M22" s="341" t="s">
        <v>605</v>
      </c>
      <c r="N22" s="339" t="s">
        <v>722</v>
      </c>
      <c r="O22" s="341" t="s">
        <v>723</v>
      </c>
      <c r="P22" s="339" t="s">
        <v>1191</v>
      </c>
      <c r="Q22" s="565" t="s">
        <v>1192</v>
      </c>
      <c r="R22" s="339" t="s">
        <v>1198</v>
      </c>
      <c r="S22" s="341" t="s">
        <v>1199</v>
      </c>
      <c r="T22" s="338" t="s">
        <v>724</v>
      </c>
      <c r="U22" s="340" t="s">
        <v>725</v>
      </c>
      <c r="V22" s="343" t="s">
        <v>830</v>
      </c>
      <c r="W22" s="127" t="s">
        <v>811</v>
      </c>
      <c r="X22" s="293"/>
      <c r="Y22" s="290"/>
      <c r="Z22" s="504"/>
      <c r="AA22" s="504"/>
    </row>
    <row r="23" spans="1:27" x14ac:dyDescent="0.35">
      <c r="A23" s="127"/>
      <c r="B23" s="321" t="s">
        <v>983</v>
      </c>
      <c r="C23" s="321"/>
      <c r="D23" s="322"/>
      <c r="E23" s="322"/>
      <c r="F23" s="322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4"/>
      <c r="V23" s="324"/>
      <c r="W23" s="22"/>
      <c r="Z23" s="290"/>
      <c r="AA23" s="290"/>
    </row>
    <row r="24" spans="1:27" ht="43.5" x14ac:dyDescent="0.35">
      <c r="A24" s="417">
        <v>1</v>
      </c>
      <c r="B24" s="396" t="s">
        <v>970</v>
      </c>
      <c r="C24" s="397" t="s">
        <v>984</v>
      </c>
      <c r="D24" s="398" t="s">
        <v>991</v>
      </c>
      <c r="E24" s="378" t="s">
        <v>1090</v>
      </c>
      <c r="F24" s="335"/>
      <c r="G24" s="64"/>
      <c r="H24" s="64"/>
      <c r="I24" s="64"/>
      <c r="J24" s="245"/>
      <c r="K24" s="64"/>
      <c r="L24" s="285"/>
      <c r="M24" s="285"/>
      <c r="N24" s="64"/>
      <c r="O24" s="245"/>
      <c r="P24" s="245"/>
      <c r="Q24" s="245"/>
      <c r="R24" s="245"/>
      <c r="S24" s="245"/>
      <c r="T24" s="64">
        <f t="shared" ref="T24:T75" si="4">N24+F24+L24+P24+R24</f>
        <v>0</v>
      </c>
      <c r="U24" s="129">
        <f t="shared" ref="U24:U75" si="5">G24+H24+I24+J24+K24+M24+O24+Q24+S24</f>
        <v>0</v>
      </c>
      <c r="V24" s="298">
        <f>T24+U24</f>
        <v>0</v>
      </c>
      <c r="W24" s="22"/>
      <c r="X24" s="112"/>
      <c r="Y24" s="112"/>
    </row>
    <row r="25" spans="1:27" ht="22.75" customHeight="1" x14ac:dyDescent="0.35">
      <c r="A25" s="404">
        <v>2</v>
      </c>
      <c r="B25" s="399" t="s">
        <v>971</v>
      </c>
      <c r="C25" s="352" t="s">
        <v>985</v>
      </c>
      <c r="D25" s="352" t="s">
        <v>992</v>
      </c>
      <c r="E25" s="357">
        <v>43693</v>
      </c>
      <c r="F25" s="390"/>
      <c r="G25" s="245"/>
      <c r="H25" s="245"/>
      <c r="I25" s="245"/>
      <c r="J25" s="245"/>
      <c r="K25" s="245"/>
      <c r="L25" s="64">
        <v>25000</v>
      </c>
      <c r="M25" s="64">
        <v>25000</v>
      </c>
      <c r="N25" s="245">
        <v>50000</v>
      </c>
      <c r="O25" s="433">
        <v>25000</v>
      </c>
      <c r="P25" s="433"/>
      <c r="Q25" s="514">
        <v>25000</v>
      </c>
      <c r="R25" s="433"/>
      <c r="S25" s="433">
        <v>25000</v>
      </c>
      <c r="T25" s="64">
        <f t="shared" si="4"/>
        <v>75000</v>
      </c>
      <c r="U25" s="129">
        <f t="shared" si="5"/>
        <v>100000</v>
      </c>
      <c r="V25" s="298">
        <f t="shared" ref="V25:V75" si="6">T25+U25</f>
        <v>175000</v>
      </c>
      <c r="W25" s="22"/>
      <c r="X25" s="112"/>
      <c r="Y25" s="112"/>
    </row>
    <row r="26" spans="1:27" ht="29" x14ac:dyDescent="0.35">
      <c r="A26" s="404">
        <v>3</v>
      </c>
      <c r="B26" s="399" t="s">
        <v>972</v>
      </c>
      <c r="C26" s="352" t="s">
        <v>986</v>
      </c>
      <c r="D26" s="352" t="s">
        <v>993</v>
      </c>
      <c r="E26" s="357" t="s">
        <v>1119</v>
      </c>
      <c r="F26" s="391"/>
      <c r="G26" s="245"/>
      <c r="H26" s="245"/>
      <c r="I26" s="245"/>
      <c r="J26" s="245"/>
      <c r="K26" s="245"/>
      <c r="L26" s="64">
        <v>50000</v>
      </c>
      <c r="M26" s="64">
        <v>25000</v>
      </c>
      <c r="N26" s="247"/>
      <c r="O26" s="435">
        <v>25000</v>
      </c>
      <c r="P26" s="435"/>
      <c r="Q26" s="514">
        <v>25000</v>
      </c>
      <c r="R26" s="245"/>
      <c r="S26" s="582">
        <v>50000</v>
      </c>
      <c r="T26" s="64">
        <f t="shared" si="4"/>
        <v>50000</v>
      </c>
      <c r="U26" s="129">
        <f t="shared" si="5"/>
        <v>125000</v>
      </c>
      <c r="V26" s="298">
        <f t="shared" si="6"/>
        <v>175000</v>
      </c>
      <c r="W26" s="22" t="s">
        <v>1136</v>
      </c>
      <c r="X26" s="112"/>
      <c r="Y26" s="112"/>
    </row>
    <row r="27" spans="1:27" ht="29" x14ac:dyDescent="0.35">
      <c r="A27" s="404">
        <v>4</v>
      </c>
      <c r="B27" s="399" t="s">
        <v>973</v>
      </c>
      <c r="C27" s="162" t="s">
        <v>987</v>
      </c>
      <c r="D27" s="387" t="s">
        <v>994</v>
      </c>
      <c r="E27" s="357">
        <v>43693</v>
      </c>
      <c r="F27" s="391"/>
      <c r="G27" s="245"/>
      <c r="H27" s="245"/>
      <c r="I27" s="245"/>
      <c r="J27" s="245"/>
      <c r="K27" s="245"/>
      <c r="L27" s="285"/>
      <c r="M27" s="285"/>
      <c r="N27" s="247">
        <v>50000</v>
      </c>
      <c r="O27" s="245">
        <v>25000</v>
      </c>
      <c r="P27" s="245"/>
      <c r="Q27" s="514">
        <v>25000</v>
      </c>
      <c r="R27" s="245"/>
      <c r="S27" s="581">
        <v>25000</v>
      </c>
      <c r="T27" s="64">
        <f t="shared" si="4"/>
        <v>50000</v>
      </c>
      <c r="U27" s="129">
        <f t="shared" si="5"/>
        <v>75000</v>
      </c>
      <c r="V27" s="298">
        <f t="shared" si="6"/>
        <v>125000</v>
      </c>
      <c r="W27" s="22" t="s">
        <v>1137</v>
      </c>
      <c r="X27" s="112"/>
      <c r="Y27" s="112"/>
    </row>
    <row r="28" spans="1:27" ht="29" x14ac:dyDescent="0.35">
      <c r="A28" s="417">
        <v>5</v>
      </c>
      <c r="B28" s="396" t="s">
        <v>974</v>
      </c>
      <c r="C28" s="399" t="s">
        <v>988</v>
      </c>
      <c r="D28" s="401" t="s">
        <v>995</v>
      </c>
      <c r="E28" s="334" t="s">
        <v>1090</v>
      </c>
      <c r="F28" s="391"/>
      <c r="G28" s="245"/>
      <c r="H28" s="245"/>
      <c r="I28" s="245"/>
      <c r="J28" s="245"/>
      <c r="K28" s="245"/>
      <c r="L28" s="285"/>
      <c r="M28" s="285"/>
      <c r="N28" s="247"/>
      <c r="O28" s="247"/>
      <c r="P28" s="247"/>
      <c r="Q28" s="245"/>
      <c r="R28" s="245"/>
      <c r="S28" s="245"/>
      <c r="T28" s="64">
        <f t="shared" si="4"/>
        <v>0</v>
      </c>
      <c r="U28" s="129">
        <f t="shared" si="5"/>
        <v>0</v>
      </c>
      <c r="V28" s="298">
        <f t="shared" si="6"/>
        <v>0</v>
      </c>
      <c r="W28" s="22"/>
      <c r="X28" s="112"/>
      <c r="Y28" s="112"/>
    </row>
    <row r="29" spans="1:27" ht="29" x14ac:dyDescent="0.35">
      <c r="A29" s="404">
        <v>6</v>
      </c>
      <c r="B29" s="399" t="s">
        <v>975</v>
      </c>
      <c r="C29" s="399" t="s">
        <v>989</v>
      </c>
      <c r="D29" s="401" t="s">
        <v>996</v>
      </c>
      <c r="E29" s="334"/>
      <c r="F29" s="283"/>
      <c r="G29" s="245"/>
      <c r="H29" s="245"/>
      <c r="I29" s="245"/>
      <c r="J29" s="245"/>
      <c r="K29" s="245"/>
      <c r="L29" s="245">
        <v>50000</v>
      </c>
      <c r="M29" s="245">
        <v>25000</v>
      </c>
      <c r="N29" s="245"/>
      <c r="O29" s="245">
        <v>25000</v>
      </c>
      <c r="P29" s="245"/>
      <c r="Q29" s="245">
        <v>50000</v>
      </c>
      <c r="R29" s="245"/>
      <c r="S29" s="245"/>
      <c r="T29" s="64">
        <f t="shared" si="4"/>
        <v>50000</v>
      </c>
      <c r="U29" s="129">
        <f t="shared" si="5"/>
        <v>100000</v>
      </c>
      <c r="V29" s="298">
        <f t="shared" si="6"/>
        <v>150000</v>
      </c>
      <c r="W29" s="22"/>
      <c r="X29" s="112"/>
      <c r="Y29" s="112"/>
    </row>
    <row r="30" spans="1:27" ht="31" x14ac:dyDescent="0.35">
      <c r="A30" s="404">
        <v>7</v>
      </c>
      <c r="B30" s="445" t="s">
        <v>976</v>
      </c>
      <c r="C30" s="399" t="s">
        <v>990</v>
      </c>
      <c r="D30" s="401" t="s">
        <v>997</v>
      </c>
      <c r="E30" s="334"/>
      <c r="F30" s="392"/>
      <c r="G30" s="245"/>
      <c r="H30" s="245"/>
      <c r="I30" s="245"/>
      <c r="J30" s="245"/>
      <c r="K30" s="245"/>
      <c r="L30" s="245">
        <v>50000</v>
      </c>
      <c r="M30" s="245">
        <v>25000</v>
      </c>
      <c r="N30" s="247"/>
      <c r="O30" s="247">
        <v>25000</v>
      </c>
      <c r="P30" s="247"/>
      <c r="Q30" s="514">
        <v>25000</v>
      </c>
      <c r="R30" s="245"/>
      <c r="S30" s="245"/>
      <c r="T30" s="64">
        <f t="shared" si="4"/>
        <v>50000</v>
      </c>
      <c r="U30" s="129">
        <f t="shared" si="5"/>
        <v>75000</v>
      </c>
      <c r="V30" s="298">
        <f t="shared" si="6"/>
        <v>125000</v>
      </c>
      <c r="W30" s="22"/>
      <c r="X30" s="112"/>
      <c r="Y30" s="112"/>
    </row>
    <row r="31" spans="1:27" ht="31" x14ac:dyDescent="0.35">
      <c r="A31" s="383">
        <v>8</v>
      </c>
      <c r="B31" s="445" t="s">
        <v>977</v>
      </c>
      <c r="C31" s="399" t="s">
        <v>990</v>
      </c>
      <c r="D31" s="402" t="s">
        <v>998</v>
      </c>
      <c r="E31" s="334" t="s">
        <v>1115</v>
      </c>
      <c r="F31" s="392"/>
      <c r="G31" s="245"/>
      <c r="H31" s="245"/>
      <c r="I31" s="245"/>
      <c r="J31" s="245"/>
      <c r="K31" s="245"/>
      <c r="L31" s="245">
        <v>50000</v>
      </c>
      <c r="M31" s="245">
        <v>25000</v>
      </c>
      <c r="N31" s="245"/>
      <c r="O31" s="245">
        <v>25000</v>
      </c>
      <c r="P31" s="245"/>
      <c r="Q31" s="245">
        <v>50000</v>
      </c>
      <c r="R31" s="245"/>
      <c r="S31" s="582">
        <v>25000</v>
      </c>
      <c r="T31" s="64">
        <f t="shared" si="4"/>
        <v>50000</v>
      </c>
      <c r="U31" s="129">
        <f t="shared" si="5"/>
        <v>125000</v>
      </c>
      <c r="V31" s="298">
        <f t="shared" si="6"/>
        <v>175000</v>
      </c>
      <c r="W31" s="22" t="s">
        <v>915</v>
      </c>
      <c r="X31" s="112"/>
      <c r="Y31" s="112"/>
    </row>
    <row r="32" spans="1:27" ht="29" x14ac:dyDescent="0.35">
      <c r="A32" s="383">
        <v>9</v>
      </c>
      <c r="B32" s="399" t="s">
        <v>978</v>
      </c>
      <c r="C32" s="399" t="s">
        <v>990</v>
      </c>
      <c r="D32" s="402" t="s">
        <v>999</v>
      </c>
      <c r="E32" s="334"/>
      <c r="F32" s="392"/>
      <c r="G32" s="245"/>
      <c r="H32" s="245"/>
      <c r="I32" s="245"/>
      <c r="J32" s="245"/>
      <c r="K32" s="245"/>
      <c r="L32" s="245">
        <v>50000</v>
      </c>
      <c r="M32" s="245">
        <v>25000</v>
      </c>
      <c r="N32" s="247"/>
      <c r="O32" s="247">
        <v>25000</v>
      </c>
      <c r="P32" s="247"/>
      <c r="Q32" s="514">
        <v>25000</v>
      </c>
      <c r="R32" s="245"/>
      <c r="S32" s="581">
        <v>25000</v>
      </c>
      <c r="T32" s="64">
        <f t="shared" si="4"/>
        <v>50000</v>
      </c>
      <c r="U32" s="129">
        <f t="shared" si="5"/>
        <v>100000</v>
      </c>
      <c r="V32" s="298">
        <f t="shared" si="6"/>
        <v>150000</v>
      </c>
      <c r="W32" s="22"/>
      <c r="X32" s="112"/>
      <c r="Y32" s="112"/>
    </row>
    <row r="33" spans="1:27" ht="29" x14ac:dyDescent="0.35">
      <c r="A33" s="404">
        <v>10</v>
      </c>
      <c r="B33" s="400" t="s">
        <v>979</v>
      </c>
      <c r="C33" s="399" t="s">
        <v>990</v>
      </c>
      <c r="D33" s="402" t="s">
        <v>1000</v>
      </c>
      <c r="E33" s="334"/>
      <c r="F33" s="392"/>
      <c r="G33" s="245"/>
      <c r="H33" s="245"/>
      <c r="I33" s="245"/>
      <c r="J33" s="245"/>
      <c r="K33" s="245"/>
      <c r="L33" s="247">
        <v>50000</v>
      </c>
      <c r="M33" s="247">
        <v>25000</v>
      </c>
      <c r="N33" s="247"/>
      <c r="O33" s="245">
        <v>25000</v>
      </c>
      <c r="P33" s="245"/>
      <c r="Q33" s="514">
        <v>50000</v>
      </c>
      <c r="R33" s="514"/>
      <c r="S33" s="514"/>
      <c r="T33" s="64">
        <f t="shared" si="4"/>
        <v>50000</v>
      </c>
      <c r="U33" s="129">
        <f t="shared" si="5"/>
        <v>100000</v>
      </c>
      <c r="V33" s="298">
        <f t="shared" si="6"/>
        <v>150000</v>
      </c>
      <c r="W33" s="22" t="s">
        <v>859</v>
      </c>
      <c r="X33" s="112"/>
      <c r="Y33" s="112"/>
    </row>
    <row r="34" spans="1:27" ht="29" x14ac:dyDescent="0.35">
      <c r="A34" s="404">
        <v>11</v>
      </c>
      <c r="B34" s="399" t="s">
        <v>980</v>
      </c>
      <c r="C34" s="399" t="s">
        <v>990</v>
      </c>
      <c r="D34" s="402" t="s">
        <v>1001</v>
      </c>
      <c r="E34" s="334">
        <v>43698</v>
      </c>
      <c r="F34" s="392"/>
      <c r="G34" s="245"/>
      <c r="H34" s="245"/>
      <c r="I34" s="245"/>
      <c r="J34" s="245"/>
      <c r="K34" s="245"/>
      <c r="L34" s="245">
        <v>50000</v>
      </c>
      <c r="M34" s="245">
        <v>25000</v>
      </c>
      <c r="N34" s="247"/>
      <c r="O34" s="245">
        <v>25000</v>
      </c>
      <c r="P34" s="245"/>
      <c r="Q34" s="514">
        <v>25000</v>
      </c>
      <c r="R34" s="514"/>
      <c r="S34" s="514">
        <v>25000</v>
      </c>
      <c r="T34" s="64">
        <f t="shared" si="4"/>
        <v>50000</v>
      </c>
      <c r="U34" s="129">
        <f t="shared" si="5"/>
        <v>100000</v>
      </c>
      <c r="V34" s="298">
        <f t="shared" si="6"/>
        <v>150000</v>
      </c>
      <c r="W34" s="22"/>
      <c r="X34" s="112"/>
      <c r="Y34" s="112"/>
    </row>
    <row r="35" spans="1:27" ht="19.25" customHeight="1" x14ac:dyDescent="0.35">
      <c r="A35" s="443">
        <v>12</v>
      </c>
      <c r="B35" s="399" t="s">
        <v>981</v>
      </c>
      <c r="C35" s="399" t="s">
        <v>984</v>
      </c>
      <c r="D35" s="402" t="s">
        <v>1002</v>
      </c>
      <c r="E35" s="334">
        <v>44109</v>
      </c>
      <c r="F35" s="283"/>
      <c r="G35" s="245"/>
      <c r="H35" s="245"/>
      <c r="I35" s="245"/>
      <c r="J35" s="245"/>
      <c r="K35" s="245"/>
      <c r="L35" s="245"/>
      <c r="M35" s="245"/>
      <c r="N35" s="245"/>
      <c r="O35" s="247"/>
      <c r="P35" s="514">
        <v>75000</v>
      </c>
      <c r="Q35" s="514">
        <v>25000</v>
      </c>
      <c r="R35" s="245"/>
      <c r="S35" s="514">
        <v>25000</v>
      </c>
      <c r="T35" s="64">
        <f t="shared" si="4"/>
        <v>75000</v>
      </c>
      <c r="U35" s="129">
        <f t="shared" si="5"/>
        <v>50000</v>
      </c>
      <c r="V35" s="298">
        <f t="shared" si="6"/>
        <v>125000</v>
      </c>
      <c r="W35" s="22"/>
      <c r="X35" s="112"/>
      <c r="Y35" s="460">
        <v>50000</v>
      </c>
      <c r="Z35" s="460">
        <v>25000</v>
      </c>
      <c r="AA35" s="461" t="s">
        <v>1138</v>
      </c>
    </row>
    <row r="36" spans="1:27" x14ac:dyDescent="0.35">
      <c r="A36" s="443">
        <v>13</v>
      </c>
      <c r="B36" s="399" t="s">
        <v>982</v>
      </c>
      <c r="C36" s="399"/>
      <c r="D36" s="402" t="s">
        <v>1003</v>
      </c>
      <c r="E36" s="334">
        <v>44109</v>
      </c>
      <c r="F36" s="283"/>
      <c r="G36" s="245"/>
      <c r="H36" s="245"/>
      <c r="I36" s="245"/>
      <c r="J36" s="245"/>
      <c r="K36" s="245"/>
      <c r="L36" s="245"/>
      <c r="M36" s="245"/>
      <c r="N36" s="247"/>
      <c r="O36" s="247"/>
      <c r="P36" s="514">
        <v>75000</v>
      </c>
      <c r="Q36" s="514">
        <v>25000</v>
      </c>
      <c r="R36" s="245"/>
      <c r="S36" s="245"/>
      <c r="T36" s="64">
        <f t="shared" si="4"/>
        <v>75000</v>
      </c>
      <c r="U36" s="129">
        <f t="shared" si="5"/>
        <v>25000</v>
      </c>
      <c r="V36" s="298">
        <f t="shared" si="6"/>
        <v>100000</v>
      </c>
      <c r="W36" s="22"/>
      <c r="X36" s="112"/>
      <c r="Y36" s="460">
        <v>50000</v>
      </c>
      <c r="Z36" s="460">
        <v>25000</v>
      </c>
      <c r="AA36" s="461"/>
    </row>
    <row r="37" spans="1:27" ht="23.4" customHeight="1" x14ac:dyDescent="0.35">
      <c r="A37" s="404">
        <v>14</v>
      </c>
      <c r="B37" s="399" t="s">
        <v>1272</v>
      </c>
      <c r="C37" s="399" t="s">
        <v>1109</v>
      </c>
      <c r="D37" s="402" t="s">
        <v>1004</v>
      </c>
      <c r="E37" s="334">
        <v>43658</v>
      </c>
      <c r="F37" s="283"/>
      <c r="G37" s="245"/>
      <c r="H37" s="245"/>
      <c r="I37" s="245"/>
      <c r="J37" s="245"/>
      <c r="K37" s="245"/>
      <c r="L37" s="247"/>
      <c r="M37" s="245"/>
      <c r="N37" s="434">
        <v>50000</v>
      </c>
      <c r="O37" s="245">
        <v>25000</v>
      </c>
      <c r="P37" s="245"/>
      <c r="Q37" s="514">
        <v>25000</v>
      </c>
      <c r="R37" s="245"/>
      <c r="S37" s="514">
        <v>25000</v>
      </c>
      <c r="T37" s="64">
        <f t="shared" si="4"/>
        <v>50000</v>
      </c>
      <c r="U37" s="129">
        <f t="shared" si="5"/>
        <v>75000</v>
      </c>
      <c r="V37" s="298">
        <f t="shared" si="6"/>
        <v>125000</v>
      </c>
      <c r="W37" s="22" t="s">
        <v>1133</v>
      </c>
      <c r="X37" s="112"/>
      <c r="Y37" s="112"/>
    </row>
    <row r="38" spans="1:27" ht="15.5" x14ac:dyDescent="0.35">
      <c r="A38" s="404"/>
      <c r="B38" s="405" t="s">
        <v>1089</v>
      </c>
      <c r="C38" s="399"/>
      <c r="D38" s="402"/>
      <c r="E38" s="334"/>
      <c r="F38" s="394"/>
      <c r="G38" s="245"/>
      <c r="H38" s="245"/>
      <c r="I38" s="245"/>
      <c r="J38" s="245"/>
      <c r="K38" s="245"/>
      <c r="L38" s="245"/>
      <c r="M38" s="245"/>
      <c r="N38" s="247"/>
      <c r="O38" s="247"/>
      <c r="P38" s="245"/>
      <c r="Q38" s="245"/>
      <c r="R38" s="245"/>
      <c r="S38" s="245"/>
      <c r="T38" s="64">
        <f t="shared" si="4"/>
        <v>0</v>
      </c>
      <c r="U38" s="129">
        <f t="shared" si="5"/>
        <v>0</v>
      </c>
      <c r="V38" s="298">
        <f t="shared" si="6"/>
        <v>0</v>
      </c>
      <c r="W38" s="22"/>
      <c r="X38" s="112"/>
      <c r="Y38" s="112"/>
    </row>
    <row r="39" spans="1:27" ht="15.5" x14ac:dyDescent="0.35">
      <c r="A39" s="418">
        <v>15</v>
      </c>
      <c r="B39" s="406" t="s">
        <v>1048</v>
      </c>
      <c r="C39" s="399" t="s">
        <v>1063</v>
      </c>
      <c r="D39" s="402" t="s">
        <v>1074</v>
      </c>
      <c r="E39" s="334"/>
      <c r="F39" s="275"/>
      <c r="G39" s="245"/>
      <c r="H39" s="245"/>
      <c r="I39" s="245"/>
      <c r="J39" s="245"/>
      <c r="K39" s="245"/>
      <c r="L39" s="247">
        <v>50000</v>
      </c>
      <c r="M39" s="247">
        <v>25000</v>
      </c>
      <c r="N39" s="247"/>
      <c r="O39" s="247"/>
      <c r="P39" s="245"/>
      <c r="Q39" s="245"/>
      <c r="R39" s="245"/>
      <c r="S39" s="245"/>
      <c r="T39" s="64">
        <f t="shared" si="4"/>
        <v>50000</v>
      </c>
      <c r="U39" s="129">
        <f t="shared" si="5"/>
        <v>25000</v>
      </c>
      <c r="V39" s="298">
        <f t="shared" si="6"/>
        <v>75000</v>
      </c>
      <c r="W39" s="22" t="s">
        <v>1100</v>
      </c>
      <c r="X39" s="112"/>
      <c r="Y39" s="112"/>
    </row>
    <row r="40" spans="1:27" ht="31" x14ac:dyDescent="0.35">
      <c r="A40" s="404">
        <v>16</v>
      </c>
      <c r="B40" s="446" t="s">
        <v>1049</v>
      </c>
      <c r="C40" s="399" t="s">
        <v>1063</v>
      </c>
      <c r="D40" s="402" t="s">
        <v>1075</v>
      </c>
      <c r="E40" s="334"/>
      <c r="F40" s="283"/>
      <c r="G40" s="245"/>
      <c r="H40" s="245"/>
      <c r="I40" s="245"/>
      <c r="J40" s="245"/>
      <c r="K40" s="245"/>
      <c r="L40" s="245">
        <v>50000</v>
      </c>
      <c r="M40" s="245">
        <v>25000</v>
      </c>
      <c r="N40" s="247"/>
      <c r="O40" s="247"/>
      <c r="P40" s="245"/>
      <c r="Q40" s="245"/>
      <c r="R40" s="245"/>
      <c r="S40" s="245"/>
      <c r="T40" s="64">
        <f t="shared" si="4"/>
        <v>50000</v>
      </c>
      <c r="U40" s="129">
        <f t="shared" si="5"/>
        <v>25000</v>
      </c>
      <c r="V40" s="298">
        <f t="shared" si="6"/>
        <v>75000</v>
      </c>
      <c r="W40" s="22"/>
      <c r="X40" s="112"/>
      <c r="Y40" s="112"/>
    </row>
    <row r="41" spans="1:27" ht="46.5" x14ac:dyDescent="0.35">
      <c r="A41" s="404">
        <v>17</v>
      </c>
      <c r="B41" s="447" t="s">
        <v>1050</v>
      </c>
      <c r="C41" s="399" t="s">
        <v>1063</v>
      </c>
      <c r="D41" s="402" t="s">
        <v>1076</v>
      </c>
      <c r="E41" s="334"/>
      <c r="F41" s="283"/>
      <c r="G41" s="245"/>
      <c r="H41" s="245"/>
      <c r="I41" s="245"/>
      <c r="J41" s="245"/>
      <c r="K41" s="245"/>
      <c r="L41" s="245">
        <v>50000</v>
      </c>
      <c r="M41" s="245">
        <v>25000</v>
      </c>
      <c r="N41" s="247"/>
      <c r="O41" s="247"/>
      <c r="P41" s="247"/>
      <c r="Q41" s="245"/>
      <c r="R41" s="245"/>
      <c r="S41" s="245"/>
      <c r="T41" s="64">
        <f t="shared" si="4"/>
        <v>50000</v>
      </c>
      <c r="U41" s="129">
        <f t="shared" si="5"/>
        <v>25000</v>
      </c>
      <c r="V41" s="298">
        <f t="shared" si="6"/>
        <v>75000</v>
      </c>
      <c r="W41" s="22"/>
      <c r="X41" s="112"/>
      <c r="Y41" s="112"/>
    </row>
    <row r="42" spans="1:27" ht="46.5" x14ac:dyDescent="0.35">
      <c r="A42" s="404">
        <v>18</v>
      </c>
      <c r="B42" s="407" t="s">
        <v>1051</v>
      </c>
      <c r="C42" s="399" t="s">
        <v>1063</v>
      </c>
      <c r="D42" s="402" t="s">
        <v>1077</v>
      </c>
      <c r="E42" s="334"/>
      <c r="F42" s="283"/>
      <c r="G42" s="245"/>
      <c r="H42" s="245"/>
      <c r="I42" s="245"/>
      <c r="J42" s="245"/>
      <c r="K42" s="245"/>
      <c r="L42" s="247">
        <v>50000</v>
      </c>
      <c r="M42" s="247">
        <v>25000</v>
      </c>
      <c r="N42" s="247"/>
      <c r="O42" s="247"/>
      <c r="P42" s="247"/>
      <c r="Q42" s="245"/>
      <c r="R42" s="245"/>
      <c r="S42" s="245"/>
      <c r="T42" s="64">
        <f t="shared" si="4"/>
        <v>50000</v>
      </c>
      <c r="U42" s="129">
        <f t="shared" si="5"/>
        <v>25000</v>
      </c>
      <c r="V42" s="298">
        <f t="shared" si="6"/>
        <v>75000</v>
      </c>
      <c r="W42" s="22" t="s">
        <v>1100</v>
      </c>
      <c r="X42" s="112"/>
      <c r="Y42" s="112"/>
    </row>
    <row r="43" spans="1:27" ht="31" x14ac:dyDescent="0.35">
      <c r="A43" s="404">
        <v>19</v>
      </c>
      <c r="B43" s="448" t="s">
        <v>1052</v>
      </c>
      <c r="C43" s="399" t="s">
        <v>1064</v>
      </c>
      <c r="D43" s="402" t="s">
        <v>1078</v>
      </c>
      <c r="E43" s="334"/>
      <c r="F43" s="283"/>
      <c r="G43" s="245"/>
      <c r="H43" s="245"/>
      <c r="I43" s="245"/>
      <c r="J43" s="245"/>
      <c r="K43" s="245"/>
      <c r="L43" s="247">
        <v>50000</v>
      </c>
      <c r="M43" s="247">
        <v>25000</v>
      </c>
      <c r="N43" s="247"/>
      <c r="O43" s="247"/>
      <c r="P43" s="247"/>
      <c r="Q43" s="245"/>
      <c r="R43" s="245"/>
      <c r="S43" s="245"/>
      <c r="T43" s="64">
        <f t="shared" si="4"/>
        <v>50000</v>
      </c>
      <c r="U43" s="129">
        <f t="shared" si="5"/>
        <v>25000</v>
      </c>
      <c r="V43" s="298">
        <f t="shared" si="6"/>
        <v>75000</v>
      </c>
      <c r="W43" s="22" t="s">
        <v>1100</v>
      </c>
      <c r="X43" s="112"/>
      <c r="Y43" s="112"/>
    </row>
    <row r="44" spans="1:27" ht="31" x14ac:dyDescent="0.35">
      <c r="A44" s="404">
        <v>20</v>
      </c>
      <c r="B44" s="567" t="s">
        <v>1055</v>
      </c>
      <c r="C44" s="399" t="s">
        <v>1067</v>
      </c>
      <c r="D44" s="402" t="s">
        <v>1081</v>
      </c>
      <c r="E44" s="334"/>
      <c r="F44" s="283"/>
      <c r="G44" s="245"/>
      <c r="H44" s="245"/>
      <c r="I44" s="245"/>
      <c r="J44" s="245"/>
      <c r="K44" s="245"/>
      <c r="L44" s="245">
        <v>50000</v>
      </c>
      <c r="M44" s="245">
        <v>25000</v>
      </c>
      <c r="N44" s="247"/>
      <c r="O44" s="435">
        <v>30000</v>
      </c>
      <c r="P44" s="435"/>
      <c r="Q44" s="514">
        <v>25000</v>
      </c>
      <c r="R44" s="514"/>
      <c r="S44" s="514"/>
      <c r="T44" s="64">
        <f t="shared" si="4"/>
        <v>50000</v>
      </c>
      <c r="U44" s="129">
        <f t="shared" si="5"/>
        <v>80000</v>
      </c>
      <c r="V44" s="298">
        <f t="shared" si="6"/>
        <v>130000</v>
      </c>
      <c r="W44" s="22"/>
      <c r="X44" s="112"/>
      <c r="Y44" s="112"/>
    </row>
    <row r="45" spans="1:27" ht="15.5" x14ac:dyDescent="0.35">
      <c r="A45" s="404">
        <v>21</v>
      </c>
      <c r="B45" s="447" t="s">
        <v>1056</v>
      </c>
      <c r="C45" s="399" t="s">
        <v>1068</v>
      </c>
      <c r="D45" s="402" t="s">
        <v>1082</v>
      </c>
      <c r="E45" s="334"/>
      <c r="F45" s="283"/>
      <c r="G45" s="245"/>
      <c r="H45" s="245"/>
      <c r="I45" s="245"/>
      <c r="J45" s="245"/>
      <c r="K45" s="245"/>
      <c r="L45" s="245">
        <v>50000</v>
      </c>
      <c r="M45" s="245">
        <v>25000</v>
      </c>
      <c r="N45" s="247"/>
      <c r="O45" s="247"/>
      <c r="P45" s="247"/>
      <c r="Q45" s="245"/>
      <c r="R45" s="245"/>
      <c r="S45" s="245"/>
      <c r="T45" s="64">
        <f t="shared" si="4"/>
        <v>50000</v>
      </c>
      <c r="U45" s="129">
        <f t="shared" si="5"/>
        <v>25000</v>
      </c>
      <c r="V45" s="298">
        <f t="shared" si="6"/>
        <v>75000</v>
      </c>
      <c r="W45" s="22"/>
      <c r="X45" s="112"/>
      <c r="Y45" s="112"/>
    </row>
    <row r="46" spans="1:27" ht="32.4" customHeight="1" x14ac:dyDescent="0.35">
      <c r="A46" s="404">
        <v>22</v>
      </c>
      <c r="B46" s="447" t="s">
        <v>1057</v>
      </c>
      <c r="C46" s="399" t="s">
        <v>1069</v>
      </c>
      <c r="D46" s="402" t="s">
        <v>1083</v>
      </c>
      <c r="E46" s="334">
        <v>43684</v>
      </c>
      <c r="F46" s="283"/>
      <c r="G46" s="245"/>
      <c r="H46" s="245"/>
      <c r="I46" s="245"/>
      <c r="J46" s="245"/>
      <c r="K46" s="245"/>
      <c r="L46" s="245"/>
      <c r="M46" s="245"/>
      <c r="N46" s="245">
        <v>50000</v>
      </c>
      <c r="O46" s="247"/>
      <c r="P46" s="247"/>
      <c r="Q46" s="245"/>
      <c r="R46" s="245"/>
      <c r="S46" s="245"/>
      <c r="T46" s="64">
        <f t="shared" si="4"/>
        <v>50000</v>
      </c>
      <c r="U46" s="129">
        <f t="shared" si="5"/>
        <v>0</v>
      </c>
      <c r="V46" s="298">
        <f t="shared" si="6"/>
        <v>50000</v>
      </c>
      <c r="W46" s="22"/>
      <c r="X46" s="112"/>
      <c r="Y46" s="112"/>
    </row>
    <row r="47" spans="1:27" ht="35.4" customHeight="1" x14ac:dyDescent="0.35">
      <c r="A47" s="417">
        <v>23</v>
      </c>
      <c r="B47" s="407" t="s">
        <v>1058</v>
      </c>
      <c r="C47" s="399" t="s">
        <v>1070</v>
      </c>
      <c r="D47" s="402" t="s">
        <v>1084</v>
      </c>
      <c r="E47" s="334" t="s">
        <v>1090</v>
      </c>
      <c r="F47" s="275"/>
      <c r="G47" s="245"/>
      <c r="H47" s="245"/>
      <c r="I47" s="245"/>
      <c r="J47" s="245"/>
      <c r="K47" s="245"/>
      <c r="L47" s="245"/>
      <c r="M47" s="245"/>
      <c r="N47" s="247"/>
      <c r="O47" s="247"/>
      <c r="P47" s="247"/>
      <c r="Q47" s="245"/>
      <c r="R47" s="245"/>
      <c r="S47" s="245"/>
      <c r="T47" s="64">
        <f t="shared" si="4"/>
        <v>0</v>
      </c>
      <c r="U47" s="129">
        <f t="shared" si="5"/>
        <v>0</v>
      </c>
      <c r="V47" s="298">
        <f t="shared" si="6"/>
        <v>0</v>
      </c>
      <c r="W47" s="22"/>
      <c r="X47" s="112"/>
      <c r="Y47" s="112"/>
    </row>
    <row r="48" spans="1:27" ht="15.5" x14ac:dyDescent="0.35">
      <c r="A48" s="417">
        <v>24</v>
      </c>
      <c r="B48" s="407" t="s">
        <v>1059</v>
      </c>
      <c r="C48" s="399" t="s">
        <v>1071</v>
      </c>
      <c r="D48" s="402" t="s">
        <v>1085</v>
      </c>
      <c r="E48" s="334" t="s">
        <v>1090</v>
      </c>
      <c r="F48" s="275"/>
      <c r="G48" s="245"/>
      <c r="H48" s="245"/>
      <c r="I48" s="245"/>
      <c r="J48" s="245"/>
      <c r="K48" s="245"/>
      <c r="L48" s="245"/>
      <c r="M48" s="245"/>
      <c r="N48" s="247"/>
      <c r="O48" s="247"/>
      <c r="P48" s="247"/>
      <c r="Q48" s="245"/>
      <c r="R48" s="245"/>
      <c r="S48" s="245"/>
      <c r="T48" s="64">
        <f t="shared" si="4"/>
        <v>0</v>
      </c>
      <c r="U48" s="129">
        <f t="shared" si="5"/>
        <v>0</v>
      </c>
      <c r="V48" s="298">
        <f t="shared" si="6"/>
        <v>0</v>
      </c>
      <c r="W48" s="22"/>
      <c r="X48" s="112"/>
      <c r="Y48" s="112"/>
    </row>
    <row r="49" spans="1:25" ht="31" x14ac:dyDescent="0.35">
      <c r="A49" s="404">
        <v>25</v>
      </c>
      <c r="B49" s="447" t="s">
        <v>1060</v>
      </c>
      <c r="C49" s="399" t="s">
        <v>1072</v>
      </c>
      <c r="D49" s="402" t="s">
        <v>1086</v>
      </c>
      <c r="E49" s="334"/>
      <c r="F49" s="275"/>
      <c r="G49" s="245"/>
      <c r="H49" s="245"/>
      <c r="I49" s="245"/>
      <c r="J49" s="245"/>
      <c r="K49" s="245"/>
      <c r="L49" s="245">
        <v>50000</v>
      </c>
      <c r="M49" s="245">
        <v>25000</v>
      </c>
      <c r="N49" s="247"/>
      <c r="O49" s="247"/>
      <c r="P49" s="247"/>
      <c r="Q49" s="245"/>
      <c r="R49" s="245"/>
      <c r="S49" s="245"/>
      <c r="T49" s="64">
        <f t="shared" si="4"/>
        <v>50000</v>
      </c>
      <c r="U49" s="129">
        <f t="shared" si="5"/>
        <v>25000</v>
      </c>
      <c r="V49" s="298">
        <f t="shared" si="6"/>
        <v>75000</v>
      </c>
      <c r="W49" s="22"/>
      <c r="X49" s="112"/>
      <c r="Y49" s="112"/>
    </row>
    <row r="50" spans="1:25" ht="31" x14ac:dyDescent="0.35">
      <c r="A50" s="404">
        <v>26</v>
      </c>
      <c r="B50" s="449" t="s">
        <v>1061</v>
      </c>
      <c r="C50" s="399" t="s">
        <v>1073</v>
      </c>
      <c r="D50" s="402" t="s">
        <v>1087</v>
      </c>
      <c r="E50" s="334">
        <v>43684</v>
      </c>
      <c r="F50" s="275"/>
      <c r="G50" s="245"/>
      <c r="H50" s="245"/>
      <c r="I50" s="245"/>
      <c r="J50" s="245"/>
      <c r="K50" s="245"/>
      <c r="L50" s="245"/>
      <c r="M50" s="245"/>
      <c r="N50" s="245">
        <v>50000</v>
      </c>
      <c r="O50" s="247"/>
      <c r="P50" s="247"/>
      <c r="Q50" s="245"/>
      <c r="R50" s="245"/>
      <c r="S50" s="245"/>
      <c r="T50" s="64">
        <f t="shared" si="4"/>
        <v>50000</v>
      </c>
      <c r="U50" s="129">
        <f t="shared" si="5"/>
        <v>0</v>
      </c>
      <c r="V50" s="298">
        <f t="shared" si="6"/>
        <v>50000</v>
      </c>
      <c r="W50" s="22"/>
      <c r="X50" s="112"/>
      <c r="Y50" s="112"/>
    </row>
    <row r="51" spans="1:25" ht="31" x14ac:dyDescent="0.35">
      <c r="A51" s="404">
        <v>27</v>
      </c>
      <c r="B51" s="408" t="s">
        <v>1062</v>
      </c>
      <c r="C51" s="399" t="s">
        <v>1073</v>
      </c>
      <c r="D51" s="402" t="s">
        <v>1088</v>
      </c>
      <c r="E51" s="334"/>
      <c r="F51" s="275"/>
      <c r="G51" s="245"/>
      <c r="H51" s="245"/>
      <c r="I51" s="245"/>
      <c r="J51" s="245"/>
      <c r="K51" s="245"/>
      <c r="L51" s="247">
        <v>50000</v>
      </c>
      <c r="M51" s="247">
        <v>25000</v>
      </c>
      <c r="N51" s="247"/>
      <c r="O51" s="247"/>
      <c r="P51" s="247"/>
      <c r="Q51" s="245"/>
      <c r="R51" s="245"/>
      <c r="S51" s="245"/>
      <c r="T51" s="64">
        <f t="shared" si="4"/>
        <v>50000</v>
      </c>
      <c r="U51" s="129">
        <f t="shared" si="5"/>
        <v>25000</v>
      </c>
      <c r="V51" s="298">
        <f t="shared" si="6"/>
        <v>75000</v>
      </c>
      <c r="W51" s="22" t="s">
        <v>1100</v>
      </c>
      <c r="X51" s="112"/>
      <c r="Y51" s="112"/>
    </row>
    <row r="52" spans="1:25" ht="15.5" x14ac:dyDescent="0.35">
      <c r="A52" s="404"/>
      <c r="B52" s="405" t="s">
        <v>1005</v>
      </c>
      <c r="C52" s="399"/>
      <c r="D52" s="402"/>
      <c r="E52" s="334"/>
      <c r="F52" s="275"/>
      <c r="G52" s="245"/>
      <c r="H52" s="245"/>
      <c r="I52" s="245"/>
      <c r="J52" s="245"/>
      <c r="K52" s="245"/>
      <c r="L52" s="245"/>
      <c r="M52" s="245"/>
      <c r="N52" s="247"/>
      <c r="O52" s="247"/>
      <c r="P52" s="247"/>
      <c r="Q52" s="245"/>
      <c r="R52" s="245"/>
      <c r="S52" s="245"/>
      <c r="T52" s="64">
        <f t="shared" si="4"/>
        <v>0</v>
      </c>
      <c r="U52" s="129">
        <f t="shared" si="5"/>
        <v>0</v>
      </c>
      <c r="V52" s="298">
        <f t="shared" si="6"/>
        <v>0</v>
      </c>
      <c r="W52" s="22"/>
      <c r="X52" s="112"/>
      <c r="Y52" s="112"/>
    </row>
    <row r="53" spans="1:25" ht="15.5" x14ac:dyDescent="0.35">
      <c r="A53" s="404">
        <v>28</v>
      </c>
      <c r="B53" s="447" t="s">
        <v>611</v>
      </c>
      <c r="C53" s="399" t="s">
        <v>1022</v>
      </c>
      <c r="D53" s="402" t="s">
        <v>1016</v>
      </c>
      <c r="E53" s="334"/>
      <c r="F53" s="275"/>
      <c r="G53" s="245"/>
      <c r="H53" s="245"/>
      <c r="I53" s="245"/>
      <c r="J53" s="245"/>
      <c r="K53" s="245"/>
      <c r="L53" s="245">
        <v>50000</v>
      </c>
      <c r="M53" s="245">
        <v>25000</v>
      </c>
      <c r="N53" s="247"/>
      <c r="O53" s="247"/>
      <c r="P53" s="247"/>
      <c r="Q53" s="245">
        <v>50000</v>
      </c>
      <c r="R53" s="245"/>
      <c r="S53" s="245"/>
      <c r="T53" s="64">
        <f t="shared" si="4"/>
        <v>50000</v>
      </c>
      <c r="U53" s="129">
        <f t="shared" si="5"/>
        <v>75000</v>
      </c>
      <c r="V53" s="298">
        <f t="shared" si="6"/>
        <v>125000</v>
      </c>
      <c r="W53" s="22"/>
      <c r="X53" s="112"/>
      <c r="Y53" s="112"/>
    </row>
    <row r="54" spans="1:25" ht="33.75" customHeight="1" x14ac:dyDescent="0.35">
      <c r="A54" s="404">
        <v>29</v>
      </c>
      <c r="B54" s="446" t="s">
        <v>1006</v>
      </c>
      <c r="C54" s="399" t="s">
        <v>1023</v>
      </c>
      <c r="D54" s="402" t="s">
        <v>1017</v>
      </c>
      <c r="E54" s="334" t="s">
        <v>1117</v>
      </c>
      <c r="F54" s="275"/>
      <c r="G54" s="245"/>
      <c r="H54" s="245"/>
      <c r="I54" s="245"/>
      <c r="J54" s="245"/>
      <c r="K54" s="245"/>
      <c r="L54" s="245">
        <v>50000</v>
      </c>
      <c r="M54" s="245">
        <v>27500</v>
      </c>
      <c r="N54" s="247"/>
      <c r="O54" s="208">
        <v>25000</v>
      </c>
      <c r="P54" s="208"/>
      <c r="Q54" s="514">
        <v>25000</v>
      </c>
      <c r="R54" s="245"/>
      <c r="S54" s="245"/>
      <c r="T54" s="64">
        <f t="shared" si="4"/>
        <v>50000</v>
      </c>
      <c r="U54" s="129">
        <f t="shared" si="5"/>
        <v>77500</v>
      </c>
      <c r="V54" s="298">
        <f t="shared" si="6"/>
        <v>127500</v>
      </c>
      <c r="W54" s="22" t="s">
        <v>1136</v>
      </c>
      <c r="X54" s="112"/>
      <c r="Y54" s="112"/>
    </row>
    <row r="55" spans="1:25" ht="31" x14ac:dyDescent="0.35">
      <c r="A55" s="404">
        <v>30</v>
      </c>
      <c r="B55" s="446" t="s">
        <v>1110</v>
      </c>
      <c r="C55" s="399" t="s">
        <v>1024</v>
      </c>
      <c r="D55" s="402" t="s">
        <v>1018</v>
      </c>
      <c r="E55" s="334">
        <v>43684</v>
      </c>
      <c r="F55" s="275"/>
      <c r="G55" s="245"/>
      <c r="H55" s="245"/>
      <c r="I55" s="245"/>
      <c r="J55" s="245"/>
      <c r="K55" s="245"/>
      <c r="L55" s="245"/>
      <c r="M55" s="245"/>
      <c r="N55" s="245">
        <v>50000</v>
      </c>
      <c r="O55" s="247"/>
      <c r="P55" s="247"/>
      <c r="Q55" s="245">
        <v>25000</v>
      </c>
      <c r="R55" s="245"/>
      <c r="S55" s="245"/>
      <c r="T55" s="64">
        <f t="shared" si="4"/>
        <v>50000</v>
      </c>
      <c r="U55" s="129">
        <f t="shared" si="5"/>
        <v>25000</v>
      </c>
      <c r="V55" s="298">
        <f t="shared" si="6"/>
        <v>75000</v>
      </c>
      <c r="W55" s="22"/>
      <c r="X55" s="112"/>
      <c r="Y55" s="112"/>
    </row>
    <row r="56" spans="1:25" ht="31" x14ac:dyDescent="0.35">
      <c r="A56" s="404">
        <v>31</v>
      </c>
      <c r="B56" s="446" t="s">
        <v>1007</v>
      </c>
      <c r="C56" s="399" t="s">
        <v>1025</v>
      </c>
      <c r="D56" s="402" t="s">
        <v>1019</v>
      </c>
      <c r="E56" s="334"/>
      <c r="F56" s="275"/>
      <c r="G56" s="245"/>
      <c r="H56" s="245"/>
      <c r="I56" s="245"/>
      <c r="J56" s="245"/>
      <c r="K56" s="245"/>
      <c r="L56" s="247">
        <v>40000</v>
      </c>
      <c r="M56" s="245"/>
      <c r="N56" s="247"/>
      <c r="O56" s="247"/>
      <c r="P56" s="247"/>
      <c r="Q56" s="514">
        <v>25000</v>
      </c>
      <c r="R56" s="245"/>
      <c r="S56" s="514">
        <v>25000</v>
      </c>
      <c r="T56" s="64">
        <f t="shared" si="4"/>
        <v>40000</v>
      </c>
      <c r="U56" s="129">
        <f t="shared" si="5"/>
        <v>50000</v>
      </c>
      <c r="V56" s="298">
        <f t="shared" si="6"/>
        <v>90000</v>
      </c>
      <c r="W56" s="22" t="s">
        <v>1101</v>
      </c>
      <c r="X56" s="112"/>
      <c r="Y56" s="112"/>
    </row>
    <row r="57" spans="1:25" ht="31" x14ac:dyDescent="0.35">
      <c r="A57" s="404">
        <v>32</v>
      </c>
      <c r="B57" s="450" t="s">
        <v>1008</v>
      </c>
      <c r="C57" s="399" t="s">
        <v>1026</v>
      </c>
      <c r="D57" s="402" t="s">
        <v>1020</v>
      </c>
      <c r="E57" s="334"/>
      <c r="F57" s="275"/>
      <c r="G57" s="245"/>
      <c r="H57" s="245"/>
      <c r="I57" s="245"/>
      <c r="J57" s="245"/>
      <c r="K57" s="245"/>
      <c r="L57" s="245">
        <v>50000</v>
      </c>
      <c r="M57" s="245"/>
      <c r="N57" s="247"/>
      <c r="O57" s="247"/>
      <c r="P57" s="247"/>
      <c r="Q57" s="245">
        <v>25000</v>
      </c>
      <c r="R57" s="245"/>
      <c r="S57" s="245"/>
      <c r="T57" s="64">
        <f t="shared" si="4"/>
        <v>50000</v>
      </c>
      <c r="U57" s="129">
        <f t="shared" si="5"/>
        <v>25000</v>
      </c>
      <c r="V57" s="298">
        <f t="shared" si="6"/>
        <v>75000</v>
      </c>
      <c r="W57" s="22"/>
      <c r="X57" s="112"/>
      <c r="Y57" s="112"/>
    </row>
    <row r="58" spans="1:25" ht="29.25" customHeight="1" x14ac:dyDescent="0.35">
      <c r="A58" s="417">
        <v>33</v>
      </c>
      <c r="B58" s="406" t="s">
        <v>1009</v>
      </c>
      <c r="C58" s="399" t="s">
        <v>1027</v>
      </c>
      <c r="D58" s="402" t="s">
        <v>1021</v>
      </c>
      <c r="E58" s="334" t="s">
        <v>1090</v>
      </c>
      <c r="F58" s="275"/>
      <c r="G58" s="245"/>
      <c r="H58" s="245"/>
      <c r="I58" s="245"/>
      <c r="J58" s="245"/>
      <c r="K58" s="245"/>
      <c r="L58" s="245"/>
      <c r="M58" s="245"/>
      <c r="N58" s="247"/>
      <c r="O58" s="247"/>
      <c r="P58" s="247"/>
      <c r="Q58" s="245"/>
      <c r="R58" s="245"/>
      <c r="S58" s="245"/>
      <c r="T58" s="64">
        <f t="shared" si="4"/>
        <v>0</v>
      </c>
      <c r="U58" s="129">
        <f t="shared" si="5"/>
        <v>0</v>
      </c>
      <c r="V58" s="298">
        <f t="shared" si="6"/>
        <v>0</v>
      </c>
      <c r="W58" s="22"/>
      <c r="X58" s="112"/>
      <c r="Y58" s="112"/>
    </row>
    <row r="59" spans="1:25" ht="15.5" x14ac:dyDescent="0.35">
      <c r="A59" s="404"/>
      <c r="B59" s="406"/>
      <c r="C59" s="399"/>
      <c r="D59" s="402"/>
      <c r="E59" s="334"/>
      <c r="F59" s="283"/>
      <c r="G59" s="245"/>
      <c r="H59" s="245"/>
      <c r="I59" s="245"/>
      <c r="J59" s="245"/>
      <c r="K59" s="245"/>
      <c r="L59" s="245"/>
      <c r="M59" s="245"/>
      <c r="N59" s="247"/>
      <c r="O59" s="245"/>
      <c r="P59" s="245"/>
      <c r="Q59" s="245"/>
      <c r="R59" s="245"/>
      <c r="S59" s="245"/>
      <c r="T59" s="64">
        <f t="shared" si="4"/>
        <v>0</v>
      </c>
      <c r="U59" s="129">
        <f t="shared" si="5"/>
        <v>0</v>
      </c>
      <c r="V59" s="298">
        <f t="shared" si="6"/>
        <v>0</v>
      </c>
      <c r="W59" s="22"/>
      <c r="X59" s="112"/>
      <c r="Y59" s="112"/>
    </row>
    <row r="60" spans="1:25" ht="15.5" x14ac:dyDescent="0.35">
      <c r="A60" s="404"/>
      <c r="B60" s="409" t="s">
        <v>1015</v>
      </c>
      <c r="C60" s="399"/>
      <c r="D60" s="402"/>
      <c r="E60" s="334"/>
      <c r="F60" s="27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64">
        <f t="shared" si="4"/>
        <v>0</v>
      </c>
      <c r="U60" s="129">
        <f t="shared" si="5"/>
        <v>0</v>
      </c>
      <c r="V60" s="298">
        <f t="shared" si="6"/>
        <v>0</v>
      </c>
      <c r="W60" s="22"/>
      <c r="X60" s="112"/>
      <c r="Y60" s="112"/>
    </row>
    <row r="61" spans="1:25" ht="31" x14ac:dyDescent="0.35">
      <c r="A61" s="404">
        <v>34</v>
      </c>
      <c r="B61" s="446" t="s">
        <v>1010</v>
      </c>
      <c r="C61" s="399" t="s">
        <v>1040</v>
      </c>
      <c r="D61" s="402" t="s">
        <v>1273</v>
      </c>
      <c r="E61" s="334" t="s">
        <v>1116</v>
      </c>
      <c r="F61" s="275"/>
      <c r="G61" s="245"/>
      <c r="H61" s="245"/>
      <c r="I61" s="245"/>
      <c r="J61" s="245"/>
      <c r="K61" s="245"/>
      <c r="L61" s="245">
        <v>50000</v>
      </c>
      <c r="M61" s="245">
        <v>25000</v>
      </c>
      <c r="N61" s="247"/>
      <c r="O61" s="245">
        <v>25000</v>
      </c>
      <c r="P61" s="245"/>
      <c r="Q61" s="514">
        <v>25000</v>
      </c>
      <c r="R61" s="245"/>
      <c r="S61" s="581">
        <v>27000</v>
      </c>
      <c r="T61" s="64">
        <f t="shared" si="4"/>
        <v>50000</v>
      </c>
      <c r="U61" s="129">
        <f t="shared" si="5"/>
        <v>102000</v>
      </c>
      <c r="V61" s="298">
        <f t="shared" si="6"/>
        <v>152000</v>
      </c>
      <c r="W61" s="22"/>
      <c r="X61" s="112"/>
      <c r="Y61" s="112"/>
    </row>
    <row r="62" spans="1:25" ht="31" x14ac:dyDescent="0.35">
      <c r="A62" s="443">
        <v>35</v>
      </c>
      <c r="B62" s="446" t="s">
        <v>1112</v>
      </c>
      <c r="C62" s="399" t="s">
        <v>1041</v>
      </c>
      <c r="D62" s="402" t="s">
        <v>1028</v>
      </c>
      <c r="E62" s="334">
        <v>0</v>
      </c>
      <c r="F62" s="275"/>
      <c r="G62" s="245"/>
      <c r="H62" s="245"/>
      <c r="I62" s="245"/>
      <c r="J62" s="245"/>
      <c r="K62" s="245"/>
      <c r="L62" s="247"/>
      <c r="M62" s="247"/>
      <c r="N62" s="247">
        <v>50000</v>
      </c>
      <c r="O62" s="247">
        <v>25000</v>
      </c>
      <c r="P62" s="247"/>
      <c r="Q62" s="245"/>
      <c r="R62" s="245"/>
      <c r="S62" s="245"/>
      <c r="T62" s="64">
        <f t="shared" si="4"/>
        <v>50000</v>
      </c>
      <c r="U62" s="129">
        <f t="shared" si="5"/>
        <v>25000</v>
      </c>
      <c r="V62" s="298">
        <f t="shared" si="6"/>
        <v>75000</v>
      </c>
      <c r="W62" s="22" t="s">
        <v>1134</v>
      </c>
      <c r="X62" s="112"/>
      <c r="Y62" s="112"/>
    </row>
    <row r="63" spans="1:25" ht="31" x14ac:dyDescent="0.35">
      <c r="A63" s="404">
        <v>36</v>
      </c>
      <c r="B63" s="446" t="s">
        <v>1011</v>
      </c>
      <c r="C63" s="399" t="s">
        <v>1042</v>
      </c>
      <c r="D63" s="402" t="s">
        <v>1029</v>
      </c>
      <c r="E63" s="379">
        <v>43710</v>
      </c>
      <c r="F63" s="280"/>
      <c r="G63" s="245"/>
      <c r="H63" s="245"/>
      <c r="I63" s="245"/>
      <c r="J63" s="245"/>
      <c r="K63" s="245"/>
      <c r="L63" s="245"/>
      <c r="M63" s="245"/>
      <c r="N63" s="245">
        <v>50000</v>
      </c>
      <c r="O63" s="245">
        <v>25000</v>
      </c>
      <c r="P63" s="245"/>
      <c r="Q63" s="514">
        <v>25000</v>
      </c>
      <c r="R63" s="514"/>
      <c r="S63" s="247">
        <v>77000</v>
      </c>
      <c r="T63" s="64">
        <f t="shared" si="4"/>
        <v>50000</v>
      </c>
      <c r="U63" s="129">
        <f t="shared" si="5"/>
        <v>127000</v>
      </c>
      <c r="V63" s="298">
        <f t="shared" si="6"/>
        <v>177000</v>
      </c>
      <c r="W63" s="22"/>
      <c r="X63" s="112"/>
      <c r="Y63" s="112"/>
    </row>
    <row r="64" spans="1:25" ht="15.5" x14ac:dyDescent="0.35">
      <c r="A64" s="443">
        <v>37</v>
      </c>
      <c r="B64" s="446" t="s">
        <v>1113</v>
      </c>
      <c r="C64" s="399" t="s">
        <v>1043</v>
      </c>
      <c r="D64" s="402" t="s">
        <v>1114</v>
      </c>
      <c r="E64" s="379">
        <v>43789</v>
      </c>
      <c r="F64" s="280"/>
      <c r="G64" s="245"/>
      <c r="H64" s="245"/>
      <c r="I64" s="245"/>
      <c r="J64" s="245"/>
      <c r="K64" s="245"/>
      <c r="L64" s="245"/>
      <c r="M64" s="245"/>
      <c r="N64" s="442">
        <v>50000</v>
      </c>
      <c r="O64" s="442">
        <v>27000</v>
      </c>
      <c r="P64" s="442"/>
      <c r="Q64" s="245"/>
      <c r="R64" s="245"/>
      <c r="S64" s="583">
        <v>52000</v>
      </c>
      <c r="T64" s="64">
        <f t="shared" si="4"/>
        <v>50000</v>
      </c>
      <c r="U64" s="129">
        <f t="shared" si="5"/>
        <v>79000</v>
      </c>
      <c r="V64" s="298">
        <f t="shared" si="6"/>
        <v>129000</v>
      </c>
      <c r="W64" s="22" t="s">
        <v>1135</v>
      </c>
      <c r="X64" s="112"/>
      <c r="Y64" s="112"/>
    </row>
    <row r="65" spans="1:32" ht="31" x14ac:dyDescent="0.35">
      <c r="A65" s="404">
        <v>38</v>
      </c>
      <c r="B65" s="451" t="s">
        <v>1111</v>
      </c>
      <c r="C65" s="399" t="s">
        <v>1044</v>
      </c>
      <c r="D65" s="402" t="s">
        <v>1030</v>
      </c>
      <c r="E65" s="379" t="s">
        <v>1118</v>
      </c>
      <c r="F65" s="284"/>
      <c r="G65" s="245"/>
      <c r="H65" s="245"/>
      <c r="I65" s="245"/>
      <c r="J65" s="245"/>
      <c r="K65" s="245"/>
      <c r="L65" s="247"/>
      <c r="M65" s="247"/>
      <c r="N65" s="245">
        <v>50000</v>
      </c>
      <c r="O65" s="245">
        <v>52000</v>
      </c>
      <c r="P65" s="245"/>
      <c r="Q65" s="514">
        <v>52000</v>
      </c>
      <c r="R65" s="245"/>
      <c r="S65" s="245"/>
      <c r="T65" s="64">
        <f t="shared" si="4"/>
        <v>50000</v>
      </c>
      <c r="U65" s="129">
        <f t="shared" si="5"/>
        <v>104000</v>
      </c>
      <c r="V65" s="298">
        <f t="shared" si="6"/>
        <v>154000</v>
      </c>
      <c r="W65" s="22"/>
      <c r="X65" s="112"/>
      <c r="Y65" s="112"/>
    </row>
    <row r="66" spans="1:32" ht="25.25" customHeight="1" x14ac:dyDescent="0.35">
      <c r="A66" s="404"/>
      <c r="B66" s="452" t="s">
        <v>1031</v>
      </c>
      <c r="C66" s="399"/>
      <c r="D66" s="402"/>
      <c r="E66" s="379"/>
      <c r="F66" s="284"/>
      <c r="G66" s="245"/>
      <c r="H66" s="245"/>
      <c r="I66" s="245"/>
      <c r="J66" s="245"/>
      <c r="K66" s="245"/>
      <c r="L66" s="247"/>
      <c r="M66" s="247"/>
      <c r="N66" s="245"/>
      <c r="O66" s="245"/>
      <c r="P66" s="245"/>
      <c r="Q66" s="245"/>
      <c r="R66" s="245"/>
      <c r="S66" s="245"/>
      <c r="T66" s="64">
        <f t="shared" si="4"/>
        <v>0</v>
      </c>
      <c r="U66" s="129">
        <f t="shared" si="5"/>
        <v>0</v>
      </c>
      <c r="V66" s="298">
        <f t="shared" si="6"/>
        <v>0</v>
      </c>
      <c r="W66" s="22"/>
      <c r="X66" s="112"/>
      <c r="Y66" s="112"/>
    </row>
    <row r="67" spans="1:32" ht="31" x14ac:dyDescent="0.35">
      <c r="A67" s="404">
        <v>39</v>
      </c>
      <c r="B67" s="446" t="s">
        <v>1012</v>
      </c>
      <c r="C67" s="395" t="s">
        <v>1032</v>
      </c>
      <c r="D67" s="402" t="s">
        <v>1034</v>
      </c>
      <c r="E67" s="379"/>
      <c r="F67" s="280"/>
      <c r="G67" s="245"/>
      <c r="H67" s="245"/>
      <c r="I67" s="245"/>
      <c r="J67" s="245"/>
      <c r="K67" s="245"/>
      <c r="L67" s="245">
        <v>50000</v>
      </c>
      <c r="M67" s="245">
        <v>25000</v>
      </c>
      <c r="N67" s="247"/>
      <c r="O67" s="435">
        <v>25000</v>
      </c>
      <c r="P67" s="435"/>
      <c r="Q67" s="514">
        <v>25000</v>
      </c>
      <c r="R67" s="245"/>
      <c r="S67" s="245"/>
      <c r="T67" s="64">
        <f t="shared" si="4"/>
        <v>50000</v>
      </c>
      <c r="U67" s="129">
        <f t="shared" si="5"/>
        <v>75000</v>
      </c>
      <c r="V67" s="298">
        <f t="shared" si="6"/>
        <v>125000</v>
      </c>
      <c r="W67" s="22" t="s">
        <v>1132</v>
      </c>
      <c r="X67" s="112"/>
      <c r="Y67" s="112"/>
    </row>
    <row r="68" spans="1:32" ht="31" x14ac:dyDescent="0.35">
      <c r="A68" s="404">
        <v>40</v>
      </c>
      <c r="B68" s="450" t="s">
        <v>1013</v>
      </c>
      <c r="C68" s="395" t="s">
        <v>1033</v>
      </c>
      <c r="D68" s="402" t="s">
        <v>1035</v>
      </c>
      <c r="E68" s="379"/>
      <c r="F68" s="280"/>
      <c r="G68" s="245"/>
      <c r="H68" s="245"/>
      <c r="I68" s="245"/>
      <c r="J68" s="245"/>
      <c r="K68" s="245"/>
      <c r="L68" s="245">
        <v>50000</v>
      </c>
      <c r="M68" s="245">
        <v>25000</v>
      </c>
      <c r="N68" s="247"/>
      <c r="O68" s="435">
        <v>25000</v>
      </c>
      <c r="P68" s="435"/>
      <c r="Q68" s="514">
        <v>25000</v>
      </c>
      <c r="R68" s="435"/>
      <c r="S68" s="435"/>
      <c r="T68" s="64">
        <f t="shared" si="4"/>
        <v>50000</v>
      </c>
      <c r="U68" s="129">
        <f t="shared" si="5"/>
        <v>75000</v>
      </c>
      <c r="V68" s="298">
        <f t="shared" si="6"/>
        <v>125000</v>
      </c>
      <c r="W68" s="22" t="s">
        <v>1132</v>
      </c>
      <c r="X68" s="112"/>
      <c r="Y68" s="112"/>
    </row>
    <row r="69" spans="1:32" ht="15.5" x14ac:dyDescent="0.35">
      <c r="A69" s="404"/>
      <c r="B69" s="409" t="s">
        <v>1036</v>
      </c>
      <c r="C69" s="399"/>
      <c r="D69" s="402"/>
      <c r="E69" s="379"/>
      <c r="F69" s="280"/>
      <c r="G69" s="245"/>
      <c r="H69" s="245"/>
      <c r="I69" s="245"/>
      <c r="J69" s="245"/>
      <c r="K69" s="245"/>
      <c r="L69" s="245"/>
      <c r="M69" s="245"/>
      <c r="N69" s="247"/>
      <c r="O69" s="247"/>
      <c r="P69" s="247"/>
      <c r="Q69" s="247"/>
      <c r="R69" s="247"/>
      <c r="S69" s="247"/>
      <c r="T69" s="64">
        <f t="shared" si="4"/>
        <v>0</v>
      </c>
      <c r="U69" s="129">
        <f t="shared" si="5"/>
        <v>0</v>
      </c>
      <c r="V69" s="298">
        <f t="shared" si="6"/>
        <v>0</v>
      </c>
      <c r="W69" s="22"/>
      <c r="X69" s="112"/>
      <c r="Y69" s="112"/>
    </row>
    <row r="70" spans="1:32" ht="31" x14ac:dyDescent="0.35">
      <c r="A70" s="404">
        <v>41</v>
      </c>
      <c r="B70" s="450" t="s">
        <v>1014</v>
      </c>
      <c r="C70" s="399" t="s">
        <v>1037</v>
      </c>
      <c r="D70" s="402" t="s">
        <v>1045</v>
      </c>
      <c r="E70" s="280"/>
      <c r="F70" s="280"/>
      <c r="G70" s="245"/>
      <c r="H70" s="245"/>
      <c r="I70" s="245"/>
      <c r="J70" s="245"/>
      <c r="K70" s="245"/>
      <c r="L70" s="245">
        <v>50000</v>
      </c>
      <c r="M70" s="245">
        <v>25000</v>
      </c>
      <c r="N70" s="245"/>
      <c r="O70" s="245"/>
      <c r="P70" s="245"/>
      <c r="Q70" s="514">
        <v>25000</v>
      </c>
      <c r="R70" s="245"/>
      <c r="S70" s="514">
        <v>25000</v>
      </c>
      <c r="T70" s="64">
        <f t="shared" si="4"/>
        <v>50000</v>
      </c>
      <c r="U70" s="129">
        <f t="shared" si="5"/>
        <v>75000</v>
      </c>
      <c r="V70" s="298">
        <f t="shared" si="6"/>
        <v>125000</v>
      </c>
      <c r="W70" s="22"/>
    </row>
    <row r="71" spans="1:32" ht="62" x14ac:dyDescent="0.35">
      <c r="A71" s="404">
        <v>42</v>
      </c>
      <c r="B71" s="446" t="s">
        <v>1274</v>
      </c>
      <c r="C71" s="568" t="s">
        <v>1038</v>
      </c>
      <c r="D71" s="402" t="s">
        <v>1046</v>
      </c>
      <c r="E71" s="275"/>
      <c r="F71" s="275"/>
      <c r="G71" s="64"/>
      <c r="H71" s="64"/>
      <c r="I71" s="64"/>
      <c r="J71" s="245"/>
      <c r="K71" s="64"/>
      <c r="L71" s="285">
        <v>50000</v>
      </c>
      <c r="M71" s="285">
        <v>25000</v>
      </c>
      <c r="N71" s="64"/>
      <c r="O71" s="245">
        <v>50000</v>
      </c>
      <c r="P71" s="245"/>
      <c r="Q71" s="514">
        <v>25000</v>
      </c>
      <c r="R71" s="245"/>
      <c r="S71" s="514">
        <v>25000</v>
      </c>
      <c r="T71" s="64">
        <f t="shared" si="4"/>
        <v>50000</v>
      </c>
      <c r="U71" s="129">
        <f t="shared" si="5"/>
        <v>125000</v>
      </c>
      <c r="V71" s="298">
        <f t="shared" si="6"/>
        <v>175000</v>
      </c>
      <c r="W71" s="22" t="s">
        <v>1091</v>
      </c>
    </row>
    <row r="72" spans="1:32" ht="31" x14ac:dyDescent="0.35">
      <c r="A72" s="404">
        <v>43</v>
      </c>
      <c r="B72" s="446" t="s">
        <v>1275</v>
      </c>
      <c r="C72" s="399" t="s">
        <v>1039</v>
      </c>
      <c r="D72" s="402" t="s">
        <v>1047</v>
      </c>
      <c r="E72" s="275"/>
      <c r="F72" s="275"/>
      <c r="G72" s="64"/>
      <c r="H72" s="64"/>
      <c r="I72" s="64"/>
      <c r="J72" s="245"/>
      <c r="K72" s="64"/>
      <c r="L72" s="64">
        <v>50000</v>
      </c>
      <c r="M72" s="64">
        <v>25000</v>
      </c>
      <c r="N72" s="64"/>
      <c r="O72" s="208">
        <v>25000</v>
      </c>
      <c r="P72" s="208"/>
      <c r="Q72" s="514">
        <v>75000</v>
      </c>
      <c r="R72" s="245"/>
      <c r="S72" s="514">
        <v>50000</v>
      </c>
      <c r="T72" s="64">
        <f t="shared" si="4"/>
        <v>50000</v>
      </c>
      <c r="U72" s="129">
        <f t="shared" si="5"/>
        <v>175000</v>
      </c>
      <c r="V72" s="298">
        <f t="shared" si="6"/>
        <v>225000</v>
      </c>
      <c r="W72" s="22"/>
    </row>
    <row r="73" spans="1:32" ht="26.4" customHeight="1" x14ac:dyDescent="0.35">
      <c r="A73" s="404"/>
      <c r="B73" s="410" t="s">
        <v>1103</v>
      </c>
      <c r="C73" s="399"/>
      <c r="D73" s="402"/>
      <c r="E73" s="275"/>
      <c r="F73" s="275"/>
      <c r="G73" s="64"/>
      <c r="H73" s="64"/>
      <c r="I73" s="64"/>
      <c r="J73" s="245"/>
      <c r="K73" s="64"/>
      <c r="L73" s="64"/>
      <c r="M73" s="64"/>
      <c r="N73" s="64"/>
      <c r="O73" s="245"/>
      <c r="P73" s="245"/>
      <c r="Q73" s="245"/>
      <c r="R73" s="245"/>
      <c r="S73" s="245"/>
      <c r="T73" s="64">
        <f t="shared" si="4"/>
        <v>0</v>
      </c>
      <c r="U73" s="129">
        <f t="shared" si="5"/>
        <v>0</v>
      </c>
      <c r="V73" s="298"/>
      <c r="W73" s="22"/>
    </row>
    <row r="74" spans="1:32" ht="29" x14ac:dyDescent="0.35">
      <c r="A74" s="404">
        <v>44</v>
      </c>
      <c r="B74" s="403" t="s">
        <v>1276</v>
      </c>
      <c r="C74" s="399" t="s">
        <v>1277</v>
      </c>
      <c r="D74" s="402" t="s">
        <v>1278</v>
      </c>
      <c r="E74" s="275"/>
      <c r="F74" s="275"/>
      <c r="G74" s="64"/>
      <c r="H74" s="64"/>
      <c r="I74" s="64"/>
      <c r="J74" s="245"/>
      <c r="K74" s="64"/>
      <c r="L74" s="285">
        <v>50000</v>
      </c>
      <c r="M74" s="285">
        <v>25000</v>
      </c>
      <c r="N74" s="64"/>
      <c r="O74" s="245">
        <v>25000</v>
      </c>
      <c r="P74" s="245"/>
      <c r="Q74" s="514">
        <v>25000</v>
      </c>
      <c r="R74" s="245"/>
      <c r="S74" s="514">
        <v>25000</v>
      </c>
      <c r="T74" s="64">
        <f t="shared" si="4"/>
        <v>50000</v>
      </c>
      <c r="U74" s="129">
        <f t="shared" si="5"/>
        <v>100000</v>
      </c>
      <c r="V74" s="298">
        <f t="shared" si="6"/>
        <v>150000</v>
      </c>
      <c r="W74" s="151" t="s">
        <v>1102</v>
      </c>
      <c r="AF74" s="332"/>
    </row>
    <row r="75" spans="1:32" x14ac:dyDescent="0.35">
      <c r="A75" s="404"/>
      <c r="B75" s="377"/>
      <c r="C75" s="281"/>
      <c r="D75" s="275"/>
      <c r="E75" s="275"/>
      <c r="F75" s="275"/>
      <c r="G75" s="64"/>
      <c r="H75" s="64"/>
      <c r="I75" s="64"/>
      <c r="J75" s="245"/>
      <c r="K75" s="64"/>
      <c r="L75" s="285"/>
      <c r="M75" s="285"/>
      <c r="N75" s="64"/>
      <c r="O75" s="245"/>
      <c r="P75" s="245"/>
      <c r="Q75" s="245"/>
      <c r="R75" s="245"/>
      <c r="S75" s="245"/>
      <c r="T75" s="64">
        <f t="shared" si="4"/>
        <v>0</v>
      </c>
      <c r="U75" s="129">
        <f t="shared" si="5"/>
        <v>0</v>
      </c>
      <c r="V75" s="298">
        <f t="shared" si="6"/>
        <v>0</v>
      </c>
      <c r="W75" s="151"/>
      <c r="AE75" s="332"/>
    </row>
    <row r="76" spans="1:32" x14ac:dyDescent="0.35">
      <c r="A76" s="22"/>
      <c r="B76" s="127" t="s">
        <v>591</v>
      </c>
      <c r="C76" s="127"/>
      <c r="D76" s="127"/>
      <c r="E76" s="127"/>
      <c r="F76" s="128">
        <f t="shared" ref="F76:V76" si="7">SUM(F24:F75)</f>
        <v>0</v>
      </c>
      <c r="G76" s="128">
        <f t="shared" si="7"/>
        <v>0</v>
      </c>
      <c r="H76" s="128">
        <f t="shared" si="7"/>
        <v>0</v>
      </c>
      <c r="I76" s="128">
        <f t="shared" si="7"/>
        <v>0</v>
      </c>
      <c r="J76" s="128">
        <f t="shared" si="7"/>
        <v>0</v>
      </c>
      <c r="K76" s="128">
        <f t="shared" si="7"/>
        <v>0</v>
      </c>
      <c r="L76" s="128">
        <f t="shared" si="7"/>
        <v>1365000</v>
      </c>
      <c r="M76" s="128">
        <f t="shared" si="7"/>
        <v>652500</v>
      </c>
      <c r="N76" s="128">
        <f t="shared" si="7"/>
        <v>500000</v>
      </c>
      <c r="O76" s="306">
        <f t="shared" si="7"/>
        <v>609000</v>
      </c>
      <c r="P76" s="306">
        <f t="shared" si="7"/>
        <v>150000</v>
      </c>
      <c r="Q76" s="306">
        <f t="shared" si="7"/>
        <v>852000</v>
      </c>
      <c r="R76" s="306">
        <f t="shared" si="7"/>
        <v>0</v>
      </c>
      <c r="S76" s="306">
        <f t="shared" si="7"/>
        <v>531000</v>
      </c>
      <c r="T76" s="128">
        <f t="shared" si="7"/>
        <v>2015000</v>
      </c>
      <c r="U76" s="128">
        <f t="shared" si="7"/>
        <v>2644500</v>
      </c>
      <c r="V76" s="128">
        <f t="shared" si="7"/>
        <v>4659500</v>
      </c>
      <c r="W76" s="128">
        <f>SUM(W24:W74)</f>
        <v>0</v>
      </c>
    </row>
    <row r="77" spans="1:32" x14ac:dyDescent="0.35">
      <c r="A77" s="290"/>
      <c r="B77" s="291"/>
      <c r="C77" s="291"/>
      <c r="D77" s="291"/>
      <c r="E77" s="291"/>
      <c r="F77" s="291"/>
      <c r="G77" s="292"/>
      <c r="H77" s="292"/>
      <c r="I77" s="292"/>
      <c r="J77" s="292"/>
      <c r="K77" s="308"/>
      <c r="L77" s="308"/>
      <c r="M77" s="292"/>
      <c r="N77" s="292"/>
      <c r="O77" s="308"/>
      <c r="P77" s="308"/>
      <c r="Q77" s="308"/>
      <c r="R77" s="308"/>
      <c r="S77" s="308"/>
      <c r="T77" s="292"/>
      <c r="U77" s="292"/>
      <c r="V77" s="292"/>
      <c r="W77" s="292"/>
      <c r="X77" s="292"/>
      <c r="Y77" s="292"/>
    </row>
    <row r="78" spans="1:32" ht="18.5" x14ac:dyDescent="0.45">
      <c r="A78" s="294"/>
      <c r="B78" s="699" t="s">
        <v>969</v>
      </c>
      <c r="C78" s="699"/>
      <c r="D78" s="699"/>
      <c r="E78" s="505"/>
      <c r="F78" s="370">
        <f t="shared" ref="F78:V78" si="8">F76+F18</f>
        <v>400000</v>
      </c>
      <c r="G78" s="370">
        <f t="shared" si="8"/>
        <v>190000</v>
      </c>
      <c r="H78" s="370">
        <f t="shared" si="8"/>
        <v>150000</v>
      </c>
      <c r="I78" s="370">
        <f t="shared" si="8"/>
        <v>150000</v>
      </c>
      <c r="J78" s="370">
        <f t="shared" si="8"/>
        <v>150000</v>
      </c>
      <c r="K78" s="370">
        <f t="shared" si="8"/>
        <v>150000</v>
      </c>
      <c r="L78" s="370">
        <f t="shared" si="8"/>
        <v>1565000</v>
      </c>
      <c r="M78" s="370">
        <f t="shared" si="8"/>
        <v>802500</v>
      </c>
      <c r="N78" s="370">
        <f t="shared" si="8"/>
        <v>500000</v>
      </c>
      <c r="O78" s="370">
        <f t="shared" si="8"/>
        <v>709000</v>
      </c>
      <c r="P78" s="664">
        <f t="shared" si="8"/>
        <v>250000</v>
      </c>
      <c r="Q78" s="569">
        <f t="shared" si="8"/>
        <v>1152000</v>
      </c>
      <c r="R78" s="664">
        <f t="shared" si="8"/>
        <v>0</v>
      </c>
      <c r="S78" s="569">
        <f t="shared" si="8"/>
        <v>731000</v>
      </c>
      <c r="T78" s="370">
        <f t="shared" si="8"/>
        <v>2715000</v>
      </c>
      <c r="U78" s="370">
        <f t="shared" si="8"/>
        <v>4184500</v>
      </c>
      <c r="V78" s="371">
        <f t="shared" si="8"/>
        <v>6899500</v>
      </c>
      <c r="W78" s="296"/>
      <c r="X78" s="350"/>
      <c r="Y78" s="360"/>
      <c r="Z78" s="292"/>
      <c r="AA78" s="292"/>
    </row>
    <row r="79" spans="1:32" ht="18.5" x14ac:dyDescent="0.45">
      <c r="B79" s="113"/>
      <c r="C79" s="113"/>
      <c r="H79" s="65"/>
      <c r="I79" s="65"/>
      <c r="J79" s="65"/>
      <c r="K79" s="307"/>
      <c r="L79" s="307"/>
      <c r="M79" s="65"/>
      <c r="N79" s="65"/>
      <c r="O79" s="307"/>
      <c r="P79" s="307"/>
      <c r="Q79" s="307"/>
      <c r="R79" s="307"/>
      <c r="S79" s="307"/>
      <c r="T79" s="65"/>
      <c r="U79" s="65"/>
      <c r="V79" s="65"/>
      <c r="W79" s="65"/>
      <c r="X79" s="65"/>
      <c r="Y79" s="65"/>
      <c r="Z79" s="360"/>
      <c r="AA79" s="360"/>
    </row>
    <row r="80" spans="1:32" x14ac:dyDescent="0.35">
      <c r="M80">
        <v>2018</v>
      </c>
      <c r="O80">
        <v>2019</v>
      </c>
      <c r="P80" s="332"/>
      <c r="Q80" s="332">
        <v>2020</v>
      </c>
      <c r="R80">
        <v>2021</v>
      </c>
    </row>
    <row r="81" spans="2:18" ht="29" x14ac:dyDescent="0.35">
      <c r="B81" s="127" t="s">
        <v>697</v>
      </c>
      <c r="C81" s="494" t="s">
        <v>1176</v>
      </c>
      <c r="D81" s="127" t="s">
        <v>1419</v>
      </c>
      <c r="E81" s="123" t="s">
        <v>1420</v>
      </c>
      <c r="M81" s="61">
        <f>M78+N78</f>
        <v>1302500</v>
      </c>
      <c r="O81" s="61">
        <f>N78+O78</f>
        <v>1209000</v>
      </c>
      <c r="Q81" s="61">
        <f>P78+Q78</f>
        <v>1402000</v>
      </c>
      <c r="R81" s="61">
        <f>R78+S78</f>
        <v>731000</v>
      </c>
    </row>
    <row r="82" spans="2:18" x14ac:dyDescent="0.35">
      <c r="B82" s="22" t="s">
        <v>1175</v>
      </c>
      <c r="C82" s="248">
        <v>7</v>
      </c>
      <c r="D82" s="22">
        <v>39</v>
      </c>
      <c r="E82" s="127">
        <f>C82+D82</f>
        <v>46</v>
      </c>
      <c r="Q82"/>
    </row>
    <row r="83" spans="2:18" x14ac:dyDescent="0.35">
      <c r="B83" s="22" t="s">
        <v>1090</v>
      </c>
      <c r="C83" s="248">
        <v>5</v>
      </c>
      <c r="D83" s="22">
        <v>5</v>
      </c>
      <c r="E83" s="127">
        <f>C83+D83</f>
        <v>10</v>
      </c>
      <c r="N83" s="61"/>
      <c r="Q83"/>
    </row>
    <row r="84" spans="2:18" x14ac:dyDescent="0.35">
      <c r="B84" s="22"/>
      <c r="C84" s="494">
        <f>SUM(C82:C83)</f>
        <v>12</v>
      </c>
      <c r="D84" s="494">
        <f t="shared" ref="D84:E84" si="9">SUM(D82:D83)</f>
        <v>44</v>
      </c>
      <c r="E84" s="494">
        <f t="shared" si="9"/>
        <v>56</v>
      </c>
      <c r="Q84"/>
    </row>
    <row r="85" spans="2:18" x14ac:dyDescent="0.35">
      <c r="Q85"/>
    </row>
    <row r="86" spans="2:18" x14ac:dyDescent="0.35">
      <c r="Q86"/>
    </row>
    <row r="87" spans="2:18" x14ac:dyDescent="0.35">
      <c r="Q87"/>
    </row>
    <row r="88" spans="2:18" x14ac:dyDescent="0.35">
      <c r="Q88"/>
    </row>
    <row r="89" spans="2:18" x14ac:dyDescent="0.35">
      <c r="Q89"/>
    </row>
    <row r="90" spans="2:18" x14ac:dyDescent="0.35">
      <c r="Q90"/>
    </row>
    <row r="91" spans="2:18" x14ac:dyDescent="0.35">
      <c r="Q91"/>
    </row>
    <row r="92" spans="2:18" x14ac:dyDescent="0.35">
      <c r="Q92"/>
    </row>
    <row r="93" spans="2:18" x14ac:dyDescent="0.35">
      <c r="Q93"/>
    </row>
    <row r="94" spans="2:18" x14ac:dyDescent="0.35">
      <c r="Q94"/>
    </row>
    <row r="95" spans="2:18" x14ac:dyDescent="0.35">
      <c r="Q95"/>
    </row>
    <row r="96" spans="2:18" x14ac:dyDescent="0.35">
      <c r="Q96"/>
    </row>
    <row r="97" customFormat="1" x14ac:dyDescent="0.35"/>
    <row r="98" customFormat="1" x14ac:dyDescent="0.35"/>
  </sheetData>
  <mergeCells count="4">
    <mergeCell ref="A2:U2"/>
    <mergeCell ref="Z2:AE2"/>
    <mergeCell ref="A21:V21"/>
    <mergeCell ref="B78:D78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tabSelected="1" topLeftCell="A34" workbookViewId="0">
      <selection activeCell="G47" sqref="G47"/>
    </sheetView>
  </sheetViews>
  <sheetFormatPr defaultRowHeight="14.5" x14ac:dyDescent="0.35"/>
  <cols>
    <col min="2" max="2" width="17.08984375" customWidth="1"/>
    <col min="3" max="3" width="20.54296875" style="65" customWidth="1"/>
    <col min="5" max="5" width="14.36328125" hidden="1" customWidth="1"/>
    <col min="6" max="6" width="8.984375E-2" customWidth="1"/>
    <col min="7" max="7" width="24.90625" customWidth="1"/>
    <col min="8" max="8" width="19.453125" style="65" customWidth="1"/>
    <col min="9" max="9" width="15.08984375" customWidth="1"/>
    <col min="10" max="10" width="10" bestFit="1" customWidth="1"/>
  </cols>
  <sheetData>
    <row r="1" spans="2:8" ht="15" thickBot="1" x14ac:dyDescent="0.4">
      <c r="E1" t="s">
        <v>1164</v>
      </c>
      <c r="F1" t="s">
        <v>1165</v>
      </c>
    </row>
    <row r="2" spans="2:8" ht="15" thickBot="1" x14ac:dyDescent="0.4">
      <c r="B2" s="700" t="s">
        <v>1188</v>
      </c>
      <c r="C2" s="701"/>
    </row>
    <row r="3" spans="2:8" ht="15" thickBot="1" x14ac:dyDescent="0.4">
      <c r="B3" s="419" t="s">
        <v>1108</v>
      </c>
      <c r="C3" s="420">
        <f>C12+C21</f>
        <v>2950000</v>
      </c>
    </row>
    <row r="4" spans="2:8" ht="15" thickBot="1" x14ac:dyDescent="0.4">
      <c r="B4" s="419" t="s">
        <v>1105</v>
      </c>
      <c r="C4" s="420">
        <f>C13+C22</f>
        <v>2302500</v>
      </c>
    </row>
    <row r="5" spans="2:8" ht="15" thickBot="1" x14ac:dyDescent="0.4">
      <c r="B5" s="419" t="s">
        <v>1106</v>
      </c>
      <c r="C5" s="420">
        <f>C14+C23</f>
        <v>8950000</v>
      </c>
    </row>
    <row r="6" spans="2:8" ht="15" thickBot="1" x14ac:dyDescent="0.4">
      <c r="B6" s="419" t="s">
        <v>697</v>
      </c>
      <c r="C6" s="420">
        <f>C15+C24</f>
        <v>9000000</v>
      </c>
    </row>
    <row r="7" spans="2:8" ht="15" thickBot="1" x14ac:dyDescent="0.4">
      <c r="B7" s="419" t="s">
        <v>1107</v>
      </c>
      <c r="C7" s="420">
        <f>C16+C25</f>
        <v>12590000</v>
      </c>
    </row>
    <row r="8" spans="2:8" ht="15" thickBot="1" x14ac:dyDescent="0.4">
      <c r="B8" s="422" t="s">
        <v>591</v>
      </c>
      <c r="C8" s="421">
        <f>C3+C4+C5+C6+C7</f>
        <v>35792500</v>
      </c>
      <c r="E8" s="65">
        <v>17731576</v>
      </c>
      <c r="F8" s="61">
        <f>C8-E8</f>
        <v>18060924</v>
      </c>
    </row>
    <row r="10" spans="2:8" ht="19" thickBot="1" x14ac:dyDescent="0.5">
      <c r="G10" s="702" t="s">
        <v>1189</v>
      </c>
      <c r="H10" s="702"/>
    </row>
    <row r="11" spans="2:8" ht="29.5" thickBot="1" x14ac:dyDescent="0.4">
      <c r="B11" s="700" t="s">
        <v>1140</v>
      </c>
      <c r="C11" s="701"/>
      <c r="G11" s="151" t="s">
        <v>1167</v>
      </c>
      <c r="H11" s="126">
        <f>C17</f>
        <v>13890500</v>
      </c>
    </row>
    <row r="12" spans="2:8" ht="15" thickBot="1" x14ac:dyDescent="0.4">
      <c r="B12" s="419" t="s">
        <v>1108</v>
      </c>
      <c r="C12" s="420">
        <f>'NATIONAL '!Y11</f>
        <v>1350000</v>
      </c>
      <c r="G12" s="22" t="s">
        <v>1163</v>
      </c>
      <c r="H12" s="126">
        <v>0</v>
      </c>
    </row>
    <row r="13" spans="2:8" ht="15" thickBot="1" x14ac:dyDescent="0.4">
      <c r="B13" s="419" t="s">
        <v>1105</v>
      </c>
      <c r="C13" s="420">
        <f>NORTH!Z6</f>
        <v>375000</v>
      </c>
      <c r="G13" s="22" t="s">
        <v>1162</v>
      </c>
      <c r="H13" s="126">
        <v>820489794</v>
      </c>
    </row>
    <row r="14" spans="2:8" ht="15" thickBot="1" x14ac:dyDescent="0.4">
      <c r="B14" s="419" t="s">
        <v>1106</v>
      </c>
      <c r="C14" s="420">
        <f>WEST!AB7+WEST!AB8</f>
        <v>3000000</v>
      </c>
      <c r="G14" s="22"/>
      <c r="H14" s="126">
        <v>0</v>
      </c>
    </row>
    <row r="15" spans="2:8" ht="15" thickBot="1" x14ac:dyDescent="0.4">
      <c r="B15" s="419" t="s">
        <v>697</v>
      </c>
      <c r="C15" s="420">
        <f>CENTRAL!AC7+CENTRAL!AC8</f>
        <v>3475000</v>
      </c>
      <c r="G15" s="22" t="s">
        <v>1160</v>
      </c>
      <c r="H15" s="126">
        <f>H11</f>
        <v>13890500</v>
      </c>
    </row>
    <row r="16" spans="2:8" ht="15" thickBot="1" x14ac:dyDescent="0.4">
      <c r="B16" s="419" t="s">
        <v>1107</v>
      </c>
      <c r="C16" s="420">
        <f>EAST!AC10</f>
        <v>5690500</v>
      </c>
      <c r="G16" s="22" t="s">
        <v>1161</v>
      </c>
      <c r="H16" s="126">
        <f>H13</f>
        <v>820489794</v>
      </c>
    </row>
    <row r="17" spans="2:10" ht="15" thickBot="1" x14ac:dyDescent="0.4">
      <c r="B17" s="422" t="s">
        <v>591</v>
      </c>
      <c r="C17" s="421">
        <f>C12+C13+C14+C15+C16</f>
        <v>13890500</v>
      </c>
      <c r="G17" s="127" t="s">
        <v>1166</v>
      </c>
      <c r="H17" s="128">
        <f>SUM(H15:H16)</f>
        <v>834380294</v>
      </c>
    </row>
    <row r="18" spans="2:10" x14ac:dyDescent="0.35">
      <c r="F18" s="61"/>
    </row>
    <row r="19" spans="2:10" ht="19" thickBot="1" x14ac:dyDescent="0.5">
      <c r="G19" s="670" t="s">
        <v>1190</v>
      </c>
      <c r="H19" s="670"/>
    </row>
    <row r="20" spans="2:10" ht="29.5" thickBot="1" x14ac:dyDescent="0.4">
      <c r="B20" s="700" t="s">
        <v>1141</v>
      </c>
      <c r="C20" s="701"/>
      <c r="G20" s="151" t="s">
        <v>1167</v>
      </c>
      <c r="H20" s="126">
        <f>C26</f>
        <v>21902000</v>
      </c>
    </row>
    <row r="21" spans="2:10" ht="15" thickBot="1" x14ac:dyDescent="0.4">
      <c r="B21" s="419" t="s">
        <v>1108</v>
      </c>
      <c r="C21" s="420">
        <f>'NATIONAL '!Y15</f>
        <v>1600000</v>
      </c>
      <c r="G21" s="22" t="s">
        <v>1163</v>
      </c>
      <c r="H21" s="126">
        <v>65500000</v>
      </c>
    </row>
    <row r="22" spans="2:10" ht="15" thickBot="1" x14ac:dyDescent="0.4">
      <c r="B22" s="419" t="s">
        <v>1105</v>
      </c>
      <c r="C22" s="420">
        <f>NORTH!Z10</f>
        <v>1927500</v>
      </c>
      <c r="G22" s="22" t="s">
        <v>1162</v>
      </c>
      <c r="H22" s="126">
        <v>1034762040.1999999</v>
      </c>
    </row>
    <row r="23" spans="2:10" ht="15" thickBot="1" x14ac:dyDescent="0.4">
      <c r="B23" s="419" t="s">
        <v>1106</v>
      </c>
      <c r="C23" s="420">
        <f>WEST!AB23</f>
        <v>5950000</v>
      </c>
      <c r="G23" s="22"/>
      <c r="H23" s="126"/>
    </row>
    <row r="24" spans="2:10" ht="15" thickBot="1" x14ac:dyDescent="0.4">
      <c r="B24" s="419" t="s">
        <v>697</v>
      </c>
      <c r="C24" s="420">
        <f>CENTRAL!AC24</f>
        <v>5525000</v>
      </c>
      <c r="G24" s="22" t="s">
        <v>1160</v>
      </c>
      <c r="H24" s="126">
        <f>H20</f>
        <v>21902000</v>
      </c>
      <c r="I24" s="65"/>
    </row>
    <row r="25" spans="2:10" ht="15" thickBot="1" x14ac:dyDescent="0.4">
      <c r="B25" s="419" t="s">
        <v>1107</v>
      </c>
      <c r="C25" s="420">
        <f>EAST!AC13</f>
        <v>6899500</v>
      </c>
      <c r="G25" s="22" t="s">
        <v>1161</v>
      </c>
      <c r="H25" s="126">
        <f>H21+H22</f>
        <v>1100262040.1999998</v>
      </c>
    </row>
    <row r="26" spans="2:10" ht="15" thickBot="1" x14ac:dyDescent="0.4">
      <c r="B26" s="422" t="s">
        <v>591</v>
      </c>
      <c r="C26" s="421">
        <f>C21+C22+C23+C24+C25</f>
        <v>21902000</v>
      </c>
      <c r="G26" s="127" t="s">
        <v>1168</v>
      </c>
      <c r="H26" s="128">
        <f>SUM(H24:H25)</f>
        <v>1122164040.1999998</v>
      </c>
    </row>
    <row r="28" spans="2:10" ht="15" thickBot="1" x14ac:dyDescent="0.4"/>
    <row r="29" spans="2:10" ht="18.5" x14ac:dyDescent="0.45">
      <c r="B29" s="507"/>
      <c r="C29" s="508"/>
      <c r="D29" s="506"/>
      <c r="E29" s="22"/>
      <c r="F29" s="22"/>
      <c r="G29" s="673" t="s">
        <v>1221</v>
      </c>
      <c r="H29" s="675"/>
    </row>
    <row r="30" spans="2:10" x14ac:dyDescent="0.35">
      <c r="B30" s="511" t="s">
        <v>1222</v>
      </c>
      <c r="C30" s="512"/>
      <c r="D30" s="506"/>
      <c r="E30" s="22"/>
      <c r="F30" s="22"/>
      <c r="G30" s="22" t="s">
        <v>1167</v>
      </c>
      <c r="H30" s="126">
        <v>4577000</v>
      </c>
      <c r="I30" s="580">
        <v>0</v>
      </c>
      <c r="J30" s="61">
        <v>0</v>
      </c>
    </row>
    <row r="31" spans="2:10" x14ac:dyDescent="0.35">
      <c r="B31" s="509" t="s">
        <v>1108</v>
      </c>
      <c r="C31" s="510">
        <f>'NATIONAL '!V20-'NATIONAL '!R23</f>
        <v>1700000</v>
      </c>
      <c r="D31" s="506"/>
      <c r="E31" s="22"/>
      <c r="F31" s="22"/>
      <c r="G31" s="22" t="s">
        <v>1163</v>
      </c>
      <c r="H31" s="126">
        <v>0</v>
      </c>
    </row>
    <row r="32" spans="2:10" x14ac:dyDescent="0.35">
      <c r="B32" s="509" t="s">
        <v>1105</v>
      </c>
      <c r="C32" s="510">
        <f>NORTH!V59-NORTH!R62</f>
        <v>2577500</v>
      </c>
      <c r="D32" s="506"/>
      <c r="E32" s="22"/>
      <c r="F32" s="22"/>
      <c r="G32" s="22" t="s">
        <v>1162</v>
      </c>
      <c r="H32" s="126">
        <v>782826434.07122135</v>
      </c>
    </row>
    <row r="33" spans="2:9" x14ac:dyDescent="0.35">
      <c r="B33" s="509" t="s">
        <v>1106</v>
      </c>
      <c r="C33" s="510">
        <f>WEST!V69-WEST!R71</f>
        <v>5450000</v>
      </c>
      <c r="D33" s="506"/>
      <c r="E33" s="22"/>
      <c r="F33" s="22"/>
      <c r="G33" s="22"/>
      <c r="H33" s="126"/>
    </row>
    <row r="34" spans="2:9" x14ac:dyDescent="0.35">
      <c r="B34" s="509" t="s">
        <v>697</v>
      </c>
      <c r="C34" s="510">
        <f>CENTRAL!V62-CENTRAL!R65</f>
        <v>4675000</v>
      </c>
      <c r="D34" s="506"/>
      <c r="E34" s="22"/>
      <c r="F34" s="22"/>
      <c r="G34" s="22" t="s">
        <v>1160</v>
      </c>
      <c r="H34" s="126">
        <f>H30</f>
        <v>4577000</v>
      </c>
    </row>
    <row r="35" spans="2:9" ht="15" thickBot="1" x14ac:dyDescent="0.4">
      <c r="B35" s="509" t="s">
        <v>1107</v>
      </c>
      <c r="C35" s="510">
        <f>EAST!V78-EAST!R81</f>
        <v>6168500</v>
      </c>
      <c r="D35" s="506"/>
      <c r="E35" s="22"/>
      <c r="F35" s="22"/>
      <c r="G35" s="22" t="s">
        <v>1161</v>
      </c>
      <c r="H35" s="126">
        <v>782826434.07122135</v>
      </c>
    </row>
    <row r="36" spans="2:9" ht="15" thickBot="1" x14ac:dyDescent="0.4">
      <c r="B36" s="513" t="s">
        <v>591</v>
      </c>
      <c r="C36" s="421">
        <f>C31+C32+C33+C34+C35</f>
        <v>20571000</v>
      </c>
      <c r="D36" s="506"/>
      <c r="E36" s="22"/>
      <c r="F36" s="22"/>
      <c r="G36" s="22" t="s">
        <v>1285</v>
      </c>
      <c r="H36" s="126">
        <f>H34+H35</f>
        <v>787403434.07122135</v>
      </c>
      <c r="I36" s="61"/>
    </row>
    <row r="38" spans="2:9" ht="15" thickBot="1" x14ac:dyDescent="0.4"/>
    <row r="39" spans="2:9" ht="18.5" x14ac:dyDescent="0.45">
      <c r="B39" s="507"/>
      <c r="C39" s="508"/>
      <c r="D39" s="506"/>
      <c r="E39" s="22"/>
      <c r="F39" s="22"/>
      <c r="G39" s="673" t="s">
        <v>1283</v>
      </c>
      <c r="H39" s="675"/>
    </row>
    <row r="40" spans="2:9" x14ac:dyDescent="0.35">
      <c r="B40" s="511" t="s">
        <v>1282</v>
      </c>
      <c r="C40" s="512"/>
      <c r="D40" s="506"/>
      <c r="E40" s="22"/>
      <c r="F40" s="22"/>
      <c r="G40" s="22" t="s">
        <v>1167</v>
      </c>
      <c r="H40" s="126">
        <v>2531000</v>
      </c>
    </row>
    <row r="41" spans="2:9" x14ac:dyDescent="0.35">
      <c r="B41" s="509" t="s">
        <v>1108</v>
      </c>
      <c r="C41" s="510">
        <f>'NATIONAL '!V20</f>
        <v>1750000</v>
      </c>
      <c r="D41" s="506"/>
      <c r="E41" s="22"/>
      <c r="F41" s="22"/>
      <c r="G41" s="22" t="s">
        <v>1163</v>
      </c>
      <c r="H41" s="126">
        <v>0</v>
      </c>
    </row>
    <row r="42" spans="2:9" x14ac:dyDescent="0.35">
      <c r="B42" s="509" t="s">
        <v>1105</v>
      </c>
      <c r="C42" s="510">
        <f>NORTH!V59</f>
        <v>2977500</v>
      </c>
      <c r="D42" s="506"/>
      <c r="E42" s="22"/>
      <c r="F42" s="22"/>
      <c r="G42" s="22" t="s">
        <v>1162</v>
      </c>
      <c r="H42" s="126">
        <v>790859989.36000001</v>
      </c>
    </row>
    <row r="43" spans="2:9" x14ac:dyDescent="0.35">
      <c r="B43" s="509" t="s">
        <v>1106</v>
      </c>
      <c r="C43" s="510">
        <f>WEST!V69</f>
        <v>5950000</v>
      </c>
      <c r="D43" s="506"/>
      <c r="E43" s="22"/>
      <c r="F43" s="22"/>
      <c r="G43" s="22"/>
      <c r="H43" s="126"/>
    </row>
    <row r="44" spans="2:9" x14ac:dyDescent="0.35">
      <c r="B44" s="509" t="s">
        <v>697</v>
      </c>
      <c r="C44" s="510">
        <f>CENTRAL!V62</f>
        <v>5525000</v>
      </c>
      <c r="D44" s="506"/>
      <c r="E44" s="22"/>
      <c r="F44" s="22"/>
      <c r="G44" s="22" t="s">
        <v>1160</v>
      </c>
      <c r="H44" s="126">
        <f>H40</f>
        <v>2531000</v>
      </c>
    </row>
    <row r="45" spans="2:9" ht="15" thickBot="1" x14ac:dyDescent="0.4">
      <c r="B45" s="509" t="s">
        <v>1107</v>
      </c>
      <c r="C45" s="510">
        <f>EAST!V78</f>
        <v>6899500</v>
      </c>
      <c r="D45" s="506"/>
      <c r="E45" s="22"/>
      <c r="F45" s="22"/>
      <c r="G45" s="22" t="s">
        <v>1161</v>
      </c>
      <c r="H45" s="126">
        <f>H41+H42</f>
        <v>790859989.36000001</v>
      </c>
    </row>
    <row r="46" spans="2:9" ht="15" thickBot="1" x14ac:dyDescent="0.4">
      <c r="B46" s="513" t="s">
        <v>591</v>
      </c>
      <c r="C46" s="421">
        <f>C41+C42+C43+C44+C45</f>
        <v>23102000</v>
      </c>
      <c r="D46" s="506"/>
      <c r="E46" s="22"/>
      <c r="F46" s="22"/>
      <c r="G46" s="22" t="s">
        <v>1284</v>
      </c>
      <c r="H46" s="126">
        <f>H44+H45</f>
        <v>793390989.36000001</v>
      </c>
    </row>
    <row r="48" spans="2:9" x14ac:dyDescent="0.35">
      <c r="C48" s="65">
        <v>24984226</v>
      </c>
    </row>
    <row r="49" spans="3:7" x14ac:dyDescent="0.35">
      <c r="G49" s="61"/>
    </row>
    <row r="50" spans="3:7" x14ac:dyDescent="0.35">
      <c r="C50" s="65">
        <f>C46-C48</f>
        <v>-1882226</v>
      </c>
    </row>
  </sheetData>
  <mergeCells count="7">
    <mergeCell ref="G39:H39"/>
    <mergeCell ref="G29:H29"/>
    <mergeCell ref="B2:C2"/>
    <mergeCell ref="B11:C11"/>
    <mergeCell ref="B20:C20"/>
    <mergeCell ref="G10:H10"/>
    <mergeCell ref="G19:H19"/>
  </mergeCells>
  <pageMargins left="0.7" right="0.7" top="0.75" bottom="0.75" header="0.3" footer="0.3"/>
  <pageSetup paperSize="9" scale="8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31"/>
  <sheetViews>
    <sheetView topLeftCell="A10" workbookViewId="0">
      <selection activeCell="F16" sqref="F16"/>
    </sheetView>
  </sheetViews>
  <sheetFormatPr defaultRowHeight="14.5" x14ac:dyDescent="0.35"/>
  <cols>
    <col min="3" max="3" width="26.90625" customWidth="1"/>
    <col min="4" max="4" width="14.453125" customWidth="1"/>
    <col min="6" max="6" width="18.453125" customWidth="1"/>
  </cols>
  <sheetData>
    <row r="2" spans="3:6" ht="24.75" customHeight="1" x14ac:dyDescent="0.35">
      <c r="C2" s="703" t="s">
        <v>1428</v>
      </c>
      <c r="D2" s="703"/>
      <c r="E2" s="703"/>
      <c r="F2" s="703"/>
    </row>
    <row r="3" spans="3:6" x14ac:dyDescent="0.35">
      <c r="C3" s="123" t="s">
        <v>1181</v>
      </c>
      <c r="D3" s="494" t="s">
        <v>1178</v>
      </c>
      <c r="E3" s="127" t="s">
        <v>1177</v>
      </c>
      <c r="F3" s="127" t="s">
        <v>1179</v>
      </c>
    </row>
    <row r="4" spans="3:6" x14ac:dyDescent="0.35">
      <c r="C4" s="22" t="s">
        <v>1175</v>
      </c>
      <c r="D4" s="248">
        <v>6</v>
      </c>
      <c r="E4" s="22">
        <v>0</v>
      </c>
      <c r="F4" s="127">
        <f>D4+E4</f>
        <v>6</v>
      </c>
    </row>
    <row r="5" spans="3:6" x14ac:dyDescent="0.35">
      <c r="C5" s="22" t="s">
        <v>1090</v>
      </c>
      <c r="D5" s="248">
        <v>9</v>
      </c>
      <c r="E5" s="22">
        <v>0</v>
      </c>
      <c r="F5" s="127">
        <f>D5+E5</f>
        <v>9</v>
      </c>
    </row>
    <row r="6" spans="3:6" x14ac:dyDescent="0.35">
      <c r="C6" s="22"/>
      <c r="D6" s="494">
        <f>SUM(D4:D5)</f>
        <v>15</v>
      </c>
      <c r="E6" s="494">
        <f t="shared" ref="E6:F6" si="0">SUM(E4:E5)</f>
        <v>0</v>
      </c>
      <c r="F6" s="494">
        <f t="shared" si="0"/>
        <v>15</v>
      </c>
    </row>
    <row r="8" spans="3:6" x14ac:dyDescent="0.35">
      <c r="C8" s="494" t="s">
        <v>1180</v>
      </c>
      <c r="D8" s="494" t="s">
        <v>1169</v>
      </c>
      <c r="E8" s="127" t="s">
        <v>1426</v>
      </c>
      <c r="F8" s="127" t="s">
        <v>1170</v>
      </c>
    </row>
    <row r="9" spans="3:6" x14ac:dyDescent="0.35">
      <c r="C9" s="22" t="s">
        <v>1175</v>
      </c>
      <c r="D9" s="248">
        <v>3</v>
      </c>
      <c r="E9" s="22">
        <v>35</v>
      </c>
      <c r="F9" s="127">
        <f>D9+E9</f>
        <v>38</v>
      </c>
    </row>
    <row r="10" spans="3:6" x14ac:dyDescent="0.35">
      <c r="C10" s="22" t="s">
        <v>1090</v>
      </c>
      <c r="D10" s="248">
        <v>1</v>
      </c>
      <c r="E10" s="22">
        <v>0</v>
      </c>
      <c r="F10" s="127">
        <f>D10+E10</f>
        <v>1</v>
      </c>
    </row>
    <row r="11" spans="3:6" x14ac:dyDescent="0.35">
      <c r="C11" s="22"/>
      <c r="D11" s="494">
        <f>SUM(D9:D10)</f>
        <v>4</v>
      </c>
      <c r="E11" s="494">
        <f t="shared" ref="E11:F11" si="1">SUM(E9:E10)</f>
        <v>35</v>
      </c>
      <c r="F11" s="494">
        <f t="shared" si="1"/>
        <v>39</v>
      </c>
    </row>
    <row r="13" spans="3:6" x14ac:dyDescent="0.35">
      <c r="C13" s="127" t="s">
        <v>858</v>
      </c>
      <c r="D13" s="494" t="s">
        <v>1169</v>
      </c>
      <c r="E13" s="127" t="s">
        <v>1423</v>
      </c>
      <c r="F13" s="127" t="s">
        <v>1173</v>
      </c>
    </row>
    <row r="14" spans="3:6" x14ac:dyDescent="0.35">
      <c r="C14" s="22" t="s">
        <v>1175</v>
      </c>
      <c r="D14" s="248">
        <v>4</v>
      </c>
      <c r="E14" s="22">
        <v>42</v>
      </c>
      <c r="F14" s="127">
        <f>D14+E14</f>
        <v>46</v>
      </c>
    </row>
    <row r="15" spans="3:6" x14ac:dyDescent="0.35">
      <c r="C15" s="22" t="s">
        <v>1090</v>
      </c>
      <c r="D15" s="248"/>
      <c r="E15" s="22"/>
      <c r="F15" s="127"/>
    </row>
    <row r="16" spans="3:6" x14ac:dyDescent="0.35">
      <c r="C16" s="22"/>
      <c r="D16" s="494">
        <f>SUM(D14:D15)</f>
        <v>4</v>
      </c>
      <c r="E16" s="494">
        <f t="shared" ref="E16:F16" si="2">SUM(E14:E15)</f>
        <v>42</v>
      </c>
      <c r="F16" s="494">
        <f t="shared" si="2"/>
        <v>46</v>
      </c>
    </row>
    <row r="18" spans="3:6" x14ac:dyDescent="0.35">
      <c r="C18" s="127" t="s">
        <v>697</v>
      </c>
      <c r="D18" s="494" t="s">
        <v>1422</v>
      </c>
      <c r="E18" s="127" t="s">
        <v>1427</v>
      </c>
      <c r="F18" s="123" t="s">
        <v>1174</v>
      </c>
    </row>
    <row r="19" spans="3:6" x14ac:dyDescent="0.35">
      <c r="C19" s="22" t="s">
        <v>1175</v>
      </c>
      <c r="D19" s="248">
        <v>8</v>
      </c>
      <c r="E19" s="22">
        <v>34</v>
      </c>
      <c r="F19" s="127">
        <f>D19+E19</f>
        <v>42</v>
      </c>
    </row>
    <row r="20" spans="3:6" x14ac:dyDescent="0.35">
      <c r="C20" s="22" t="s">
        <v>1090</v>
      </c>
      <c r="D20" s="248">
        <v>0</v>
      </c>
      <c r="E20" s="22">
        <v>0</v>
      </c>
      <c r="F20" s="127">
        <f>D20+E20</f>
        <v>0</v>
      </c>
    </row>
    <row r="21" spans="3:6" x14ac:dyDescent="0.35">
      <c r="C21" s="22"/>
      <c r="D21" s="494">
        <f>SUM(D19:D20)</f>
        <v>8</v>
      </c>
      <c r="E21" s="494">
        <f t="shared" ref="E21:F21" si="3">SUM(E19:E20)</f>
        <v>34</v>
      </c>
      <c r="F21" s="494">
        <f t="shared" si="3"/>
        <v>42</v>
      </c>
    </row>
    <row r="23" spans="3:6" x14ac:dyDescent="0.35">
      <c r="C23" s="127" t="s">
        <v>673</v>
      </c>
      <c r="D23" s="494" t="s">
        <v>1176</v>
      </c>
      <c r="E23" s="127" t="s">
        <v>1419</v>
      </c>
      <c r="F23" s="127" t="s">
        <v>1182</v>
      </c>
    </row>
    <row r="24" spans="3:6" x14ac:dyDescent="0.35">
      <c r="C24" s="22" t="s">
        <v>1175</v>
      </c>
      <c r="D24" s="248">
        <v>7</v>
      </c>
      <c r="E24" s="22">
        <v>39</v>
      </c>
      <c r="F24" s="127">
        <f>D24+E24</f>
        <v>46</v>
      </c>
    </row>
    <row r="25" spans="3:6" x14ac:dyDescent="0.35">
      <c r="C25" s="22" t="s">
        <v>1090</v>
      </c>
      <c r="D25" s="248">
        <v>5</v>
      </c>
      <c r="E25" s="22">
        <v>5</v>
      </c>
      <c r="F25" s="127">
        <f>D25+E25</f>
        <v>10</v>
      </c>
    </row>
    <row r="26" spans="3:6" x14ac:dyDescent="0.35">
      <c r="C26" s="22"/>
      <c r="D26" s="494">
        <f>SUM(D24:D25)</f>
        <v>12</v>
      </c>
      <c r="E26" s="494">
        <f t="shared" ref="E26:F26" si="4">SUM(E24:E25)</f>
        <v>44</v>
      </c>
      <c r="F26" s="494">
        <f t="shared" si="4"/>
        <v>56</v>
      </c>
    </row>
    <row r="27" spans="3:6" x14ac:dyDescent="0.35">
      <c r="C27" s="290"/>
      <c r="D27" s="495"/>
      <c r="E27" s="495"/>
      <c r="F27" s="495"/>
    </row>
    <row r="28" spans="3:6" x14ac:dyDescent="0.35">
      <c r="C28" s="497" t="s">
        <v>67</v>
      </c>
      <c r="D28" s="490" t="s">
        <v>1186</v>
      </c>
      <c r="E28" s="496" t="s">
        <v>1185</v>
      </c>
      <c r="F28" s="496" t="s">
        <v>1187</v>
      </c>
    </row>
    <row r="29" spans="3:6" x14ac:dyDescent="0.35">
      <c r="C29" s="22" t="s">
        <v>1183</v>
      </c>
      <c r="D29" s="22">
        <f>D24+D19+D14+D9+D4</f>
        <v>28</v>
      </c>
      <c r="E29" s="22">
        <f>E24+E19+E14+E9+E4</f>
        <v>150</v>
      </c>
      <c r="F29" s="22">
        <f>D29+E29</f>
        <v>178</v>
      </c>
    </row>
    <row r="30" spans="3:6" x14ac:dyDescent="0.35">
      <c r="C30" s="22" t="s">
        <v>1184</v>
      </c>
      <c r="D30" s="22">
        <f>D25+D20+D15+D10+D5</f>
        <v>15</v>
      </c>
      <c r="E30" s="22">
        <f>E25+E20+E15+E10+E5</f>
        <v>5</v>
      </c>
      <c r="F30" s="22">
        <f>D30+E30</f>
        <v>20</v>
      </c>
    </row>
    <row r="31" spans="3:6" x14ac:dyDescent="0.35">
      <c r="C31" s="127" t="s">
        <v>724</v>
      </c>
      <c r="D31" s="127">
        <f>D29+D30</f>
        <v>43</v>
      </c>
      <c r="E31" s="127">
        <f t="shared" ref="E31:F31" si="5">E29+E30</f>
        <v>155</v>
      </c>
      <c r="F31" s="127">
        <f t="shared" si="5"/>
        <v>198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B2" sqref="B2:E18"/>
    </sheetView>
  </sheetViews>
  <sheetFormatPr defaultRowHeight="14.5" x14ac:dyDescent="0.35"/>
  <cols>
    <col min="2" max="2" width="13.81640625" customWidth="1"/>
    <col min="3" max="3" width="15.81640625" customWidth="1"/>
  </cols>
  <sheetData>
    <row r="2" spans="2:5" x14ac:dyDescent="0.35">
      <c r="B2" s="22" t="s">
        <v>858</v>
      </c>
      <c r="C2" s="494" t="s">
        <v>1171</v>
      </c>
      <c r="D2" s="127" t="s">
        <v>1172</v>
      </c>
      <c r="E2" s="127" t="s">
        <v>1173</v>
      </c>
    </row>
    <row r="3" spans="2:5" x14ac:dyDescent="0.35">
      <c r="B3" s="22" t="s">
        <v>1175</v>
      </c>
      <c r="C3" s="248">
        <v>7</v>
      </c>
      <c r="D3" s="22">
        <v>35</v>
      </c>
      <c r="E3" s="127">
        <f>C3+D3</f>
        <v>42</v>
      </c>
    </row>
    <row r="4" spans="2:5" x14ac:dyDescent="0.35">
      <c r="B4" s="22" t="s">
        <v>1090</v>
      </c>
      <c r="C4" s="248"/>
      <c r="D4" s="22"/>
      <c r="E4" s="127"/>
    </row>
    <row r="5" spans="2:5" x14ac:dyDescent="0.35">
      <c r="B5" s="22"/>
      <c r="C5" s="494">
        <f>SUM(C3:C4)</f>
        <v>7</v>
      </c>
      <c r="D5" s="494">
        <f t="shared" ref="D5:E5" si="0">SUM(D3:D4)</f>
        <v>35</v>
      </c>
      <c r="E5" s="494">
        <f t="shared" si="0"/>
        <v>42</v>
      </c>
    </row>
    <row r="6" spans="2:5" x14ac:dyDescent="0.35">
      <c r="B6" s="113"/>
      <c r="C6" s="113"/>
      <c r="D6" s="47"/>
      <c r="E6" s="439"/>
    </row>
    <row r="7" spans="2:5" x14ac:dyDescent="0.35">
      <c r="B7" s="444" t="s">
        <v>1131</v>
      </c>
      <c r="C7" s="47"/>
      <c r="D7" s="47"/>
      <c r="E7" s="47"/>
    </row>
    <row r="8" spans="2:5" x14ac:dyDescent="0.35">
      <c r="B8" s="436" t="s">
        <v>1130</v>
      </c>
      <c r="C8" s="47"/>
      <c r="D8" s="47"/>
      <c r="E8" s="47"/>
    </row>
    <row r="9" spans="2:5" x14ac:dyDescent="0.35">
      <c r="B9" t="s">
        <v>1120</v>
      </c>
    </row>
    <row r="10" spans="2:5" x14ac:dyDescent="0.35">
      <c r="B10" t="s">
        <v>1121</v>
      </c>
    </row>
    <row r="11" spans="2:5" x14ac:dyDescent="0.35">
      <c r="B11" t="s">
        <v>1122</v>
      </c>
    </row>
    <row r="12" spans="2:5" x14ac:dyDescent="0.35">
      <c r="B12" t="s">
        <v>1123</v>
      </c>
    </row>
    <row r="13" spans="2:5" x14ac:dyDescent="0.35">
      <c r="B13" t="s">
        <v>1124</v>
      </c>
    </row>
    <row r="14" spans="2:5" x14ac:dyDescent="0.35">
      <c r="B14" t="s">
        <v>1125</v>
      </c>
    </row>
    <row r="15" spans="2:5" x14ac:dyDescent="0.35">
      <c r="B15" t="s">
        <v>1126</v>
      </c>
    </row>
    <row r="16" spans="2:5" x14ac:dyDescent="0.35">
      <c r="B16" t="s">
        <v>1127</v>
      </c>
    </row>
    <row r="17" spans="2:2" x14ac:dyDescent="0.35">
      <c r="B17" t="s">
        <v>1128</v>
      </c>
    </row>
    <row r="18" spans="2:2" x14ac:dyDescent="0.35">
      <c r="B18" t="s">
        <v>1129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opLeftCell="A22" workbookViewId="0">
      <selection activeCell="B35" sqref="B35"/>
    </sheetView>
  </sheetViews>
  <sheetFormatPr defaultRowHeight="14.5" x14ac:dyDescent="0.35"/>
  <cols>
    <col min="1" max="1" width="4.54296875" bestFit="1" customWidth="1"/>
    <col min="2" max="2" width="50.453125" bestFit="1" customWidth="1"/>
    <col min="3" max="3" width="52.08984375" bestFit="1" customWidth="1"/>
    <col min="4" max="4" width="12.08984375" bestFit="1" customWidth="1"/>
    <col min="5" max="5" width="14" bestFit="1" customWidth="1"/>
    <col min="6" max="10" width="8.453125" bestFit="1" customWidth="1"/>
    <col min="11" max="11" width="32.36328125" bestFit="1" customWidth="1"/>
    <col min="12" max="12" width="23.90625" bestFit="1" customWidth="1"/>
    <col min="13" max="13" width="28.08984375" bestFit="1" customWidth="1"/>
    <col min="14" max="14" width="23.08984375" bestFit="1" customWidth="1"/>
    <col min="15" max="15" width="26.1796875" bestFit="1" customWidth="1"/>
  </cols>
  <sheetData>
    <row r="1" spans="1:15" ht="25" x14ac:dyDescent="0.5">
      <c r="A1" s="704" t="s">
        <v>1286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</row>
    <row r="2" spans="1:15" ht="46.5" x14ac:dyDescent="0.35">
      <c r="A2" s="584" t="s">
        <v>598</v>
      </c>
      <c r="B2" s="584" t="s">
        <v>1287</v>
      </c>
      <c r="C2" s="585" t="s">
        <v>1288</v>
      </c>
      <c r="D2" s="585" t="s">
        <v>910</v>
      </c>
      <c r="E2" s="584" t="s">
        <v>1289</v>
      </c>
      <c r="F2" s="705" t="s">
        <v>1290</v>
      </c>
      <c r="G2" s="706"/>
      <c r="H2" s="706"/>
      <c r="I2" s="706"/>
      <c r="J2" s="707"/>
      <c r="K2" s="584" t="s">
        <v>1291</v>
      </c>
      <c r="L2" s="585" t="s">
        <v>1292</v>
      </c>
      <c r="M2" s="584" t="s">
        <v>1293</v>
      </c>
      <c r="N2" s="585" t="s">
        <v>1294</v>
      </c>
      <c r="O2" s="584" t="s">
        <v>1293</v>
      </c>
    </row>
    <row r="3" spans="1:15" ht="15.5" x14ac:dyDescent="0.35">
      <c r="A3" s="22"/>
      <c r="B3" s="586" t="s">
        <v>1295</v>
      </c>
      <c r="C3" s="22"/>
      <c r="D3" s="22"/>
      <c r="E3" s="22"/>
      <c r="F3" s="587">
        <v>2017</v>
      </c>
      <c r="G3" s="587">
        <v>2018</v>
      </c>
      <c r="H3" s="587">
        <v>2019</v>
      </c>
      <c r="I3" s="587">
        <v>2020</v>
      </c>
      <c r="J3" s="587">
        <v>2021</v>
      </c>
      <c r="K3" s="587"/>
      <c r="L3" s="588"/>
      <c r="M3" s="588"/>
      <c r="N3" s="588"/>
      <c r="O3" s="588"/>
    </row>
    <row r="4" spans="1:15" x14ac:dyDescent="0.35">
      <c r="A4" s="589">
        <v>1</v>
      </c>
      <c r="B4" s="589" t="s">
        <v>1296</v>
      </c>
      <c r="C4" s="589" t="s">
        <v>947</v>
      </c>
      <c r="D4" s="590">
        <v>41277</v>
      </c>
      <c r="E4" s="591">
        <v>100000</v>
      </c>
      <c r="F4" s="592">
        <v>50000</v>
      </c>
      <c r="G4" s="592">
        <v>50000</v>
      </c>
      <c r="H4" s="592">
        <v>50000</v>
      </c>
      <c r="I4" s="593">
        <v>50000</v>
      </c>
      <c r="J4" s="594"/>
      <c r="K4" s="595"/>
      <c r="L4" s="589" t="s">
        <v>1297</v>
      </c>
      <c r="M4" s="589" t="s">
        <v>1298</v>
      </c>
      <c r="N4" s="589" t="s">
        <v>1299</v>
      </c>
      <c r="O4" s="589" t="s">
        <v>1300</v>
      </c>
    </row>
    <row r="5" spans="1:15" x14ac:dyDescent="0.35">
      <c r="A5" s="596">
        <f>A4+1</f>
        <v>2</v>
      </c>
      <c r="B5" s="597" t="s">
        <v>870</v>
      </c>
      <c r="C5" s="589" t="s">
        <v>950</v>
      </c>
      <c r="D5" s="598">
        <v>43506</v>
      </c>
      <c r="E5" s="592">
        <v>100000</v>
      </c>
      <c r="F5" s="599" t="s">
        <v>1301</v>
      </c>
      <c r="G5" s="600" t="s">
        <v>1301</v>
      </c>
      <c r="H5" s="601">
        <v>50000</v>
      </c>
      <c r="I5" s="602"/>
      <c r="J5" s="603"/>
      <c r="K5" s="589"/>
      <c r="L5" s="589" t="s">
        <v>1302</v>
      </c>
      <c r="M5" s="589" t="s">
        <v>1303</v>
      </c>
      <c r="N5" s="604" t="s">
        <v>918</v>
      </c>
      <c r="O5" s="589" t="s">
        <v>1304</v>
      </c>
    </row>
    <row r="6" spans="1:15" ht="28" x14ac:dyDescent="0.35">
      <c r="A6" s="596">
        <f t="shared" ref="A6:A10" si="0">A5+1</f>
        <v>3</v>
      </c>
      <c r="B6" s="605" t="s">
        <v>1305</v>
      </c>
      <c r="C6" s="554" t="s">
        <v>947</v>
      </c>
      <c r="D6" s="599" t="s">
        <v>903</v>
      </c>
      <c r="E6" s="592">
        <v>100000</v>
      </c>
      <c r="F6" s="599" t="s">
        <v>1301</v>
      </c>
      <c r="G6" s="592">
        <v>50000</v>
      </c>
      <c r="H6" s="601">
        <v>50000</v>
      </c>
      <c r="I6" s="606">
        <v>50000</v>
      </c>
      <c r="J6" s="603"/>
      <c r="K6" s="589" t="s">
        <v>1306</v>
      </c>
      <c r="L6" s="554" t="s">
        <v>1307</v>
      </c>
      <c r="M6" s="604" t="s">
        <v>1308</v>
      </c>
      <c r="N6" s="604" t="s">
        <v>1309</v>
      </c>
      <c r="O6" s="604" t="s">
        <v>1310</v>
      </c>
    </row>
    <row r="7" spans="1:15" x14ac:dyDescent="0.35">
      <c r="A7" s="596">
        <f t="shared" si="0"/>
        <v>4</v>
      </c>
      <c r="B7" s="597" t="s">
        <v>891</v>
      </c>
      <c r="C7" s="589" t="s">
        <v>953</v>
      </c>
      <c r="D7" s="599" t="s">
        <v>904</v>
      </c>
      <c r="E7" s="592">
        <v>100000</v>
      </c>
      <c r="F7" s="599" t="s">
        <v>1301</v>
      </c>
      <c r="G7" s="599" t="s">
        <v>1301</v>
      </c>
      <c r="H7" s="600">
        <v>50000</v>
      </c>
      <c r="I7" s="601">
        <v>50000</v>
      </c>
      <c r="J7" s="601">
        <v>50000</v>
      </c>
      <c r="K7" s="589"/>
      <c r="L7" s="589" t="s">
        <v>1311</v>
      </c>
      <c r="M7" s="589" t="s">
        <v>1312</v>
      </c>
      <c r="N7" s="604" t="s">
        <v>934</v>
      </c>
      <c r="O7" s="589" t="s">
        <v>1313</v>
      </c>
    </row>
    <row r="8" spans="1:15" s="332" customFormat="1" x14ac:dyDescent="0.35">
      <c r="A8" s="596">
        <f t="shared" si="0"/>
        <v>5</v>
      </c>
      <c r="B8" s="597" t="s">
        <v>898</v>
      </c>
      <c r="C8" s="597" t="s">
        <v>949</v>
      </c>
      <c r="D8" s="607">
        <v>43748</v>
      </c>
      <c r="E8" s="593">
        <v>100000</v>
      </c>
      <c r="F8" s="608" t="s">
        <v>1301</v>
      </c>
      <c r="G8" s="608" t="s">
        <v>1301</v>
      </c>
      <c r="H8" s="593">
        <v>50000</v>
      </c>
      <c r="I8" s="593">
        <v>50000</v>
      </c>
      <c r="J8" s="593">
        <v>50000</v>
      </c>
      <c r="K8" s="609"/>
      <c r="L8" s="597" t="s">
        <v>1314</v>
      </c>
      <c r="M8" s="597"/>
      <c r="N8" s="597" t="s">
        <v>1315</v>
      </c>
      <c r="O8" s="597" t="s">
        <v>1316</v>
      </c>
    </row>
    <row r="9" spans="1:15" s="612" customFormat="1" x14ac:dyDescent="0.35">
      <c r="A9" s="596">
        <f t="shared" si="0"/>
        <v>6</v>
      </c>
      <c r="B9" s="597" t="s">
        <v>901</v>
      </c>
      <c r="C9" s="589" t="s">
        <v>946</v>
      </c>
      <c r="D9" s="599" t="s">
        <v>906</v>
      </c>
      <c r="E9" s="593">
        <v>100000</v>
      </c>
      <c r="F9" s="599" t="s">
        <v>1301</v>
      </c>
      <c r="G9" s="599" t="s">
        <v>1301</v>
      </c>
      <c r="H9" s="599" t="s">
        <v>1301</v>
      </c>
      <c r="I9" s="592">
        <v>50000</v>
      </c>
      <c r="J9" s="610"/>
      <c r="K9" s="611" t="s">
        <v>1317</v>
      </c>
      <c r="L9" s="589" t="s">
        <v>1318</v>
      </c>
      <c r="M9" s="589" t="s">
        <v>1319</v>
      </c>
      <c r="N9" s="589" t="s">
        <v>1320</v>
      </c>
      <c r="O9" s="554" t="s">
        <v>1321</v>
      </c>
    </row>
    <row r="10" spans="1:15" x14ac:dyDescent="0.35">
      <c r="A10" s="596">
        <f t="shared" si="0"/>
        <v>7</v>
      </c>
      <c r="B10" s="589" t="s">
        <v>1322</v>
      </c>
      <c r="C10" s="589" t="s">
        <v>1264</v>
      </c>
      <c r="D10" s="599" t="s">
        <v>1323</v>
      </c>
      <c r="E10" s="593">
        <v>100000</v>
      </c>
      <c r="F10" s="599" t="s">
        <v>1301</v>
      </c>
      <c r="G10" s="599" t="s">
        <v>1301</v>
      </c>
      <c r="H10" s="599" t="s">
        <v>1301</v>
      </c>
      <c r="I10" s="592">
        <v>50000</v>
      </c>
      <c r="J10" s="610"/>
      <c r="K10" s="589"/>
      <c r="L10" s="589" t="s">
        <v>1324</v>
      </c>
      <c r="M10" s="589" t="s">
        <v>1325</v>
      </c>
      <c r="N10" s="589" t="s">
        <v>1326</v>
      </c>
      <c r="O10" s="589" t="s">
        <v>1327</v>
      </c>
    </row>
    <row r="11" spans="1:15" s="332" customFormat="1" x14ac:dyDescent="0.35">
      <c r="A11" s="613">
        <v>9</v>
      </c>
      <c r="B11" s="613" t="s">
        <v>1258</v>
      </c>
      <c r="C11" s="613" t="s">
        <v>948</v>
      </c>
      <c r="D11" s="614" t="s">
        <v>1260</v>
      </c>
      <c r="E11" s="615">
        <v>100000</v>
      </c>
      <c r="F11" s="616" t="s">
        <v>1301</v>
      </c>
      <c r="G11" s="616" t="s">
        <v>1301</v>
      </c>
      <c r="H11" s="616" t="s">
        <v>1301</v>
      </c>
      <c r="I11" s="616" t="s">
        <v>1301</v>
      </c>
      <c r="J11" s="615">
        <v>50000</v>
      </c>
      <c r="K11" s="613"/>
      <c r="L11" s="613" t="s">
        <v>1328</v>
      </c>
      <c r="M11" s="613" t="s">
        <v>1329</v>
      </c>
      <c r="N11" s="613" t="s">
        <v>1259</v>
      </c>
      <c r="O11" s="613" t="s">
        <v>1330</v>
      </c>
    </row>
    <row r="12" spans="1:15" s="332" customFormat="1" ht="18.5" x14ac:dyDescent="0.45">
      <c r="A12" s="617"/>
      <c r="B12" s="618"/>
      <c r="C12" s="619" t="s">
        <v>1331</v>
      </c>
      <c r="D12" s="620"/>
      <c r="E12" s="620"/>
      <c r="F12" s="620"/>
      <c r="G12" s="620"/>
      <c r="H12" s="620"/>
      <c r="I12" s="620"/>
      <c r="J12" s="620"/>
      <c r="K12" s="621"/>
      <c r="L12" s="622"/>
      <c r="M12" s="621"/>
      <c r="N12" s="621"/>
      <c r="O12" s="623"/>
    </row>
    <row r="13" spans="1:15" x14ac:dyDescent="0.35">
      <c r="A13" s="596">
        <v>1</v>
      </c>
      <c r="B13" s="624" t="s">
        <v>1332</v>
      </c>
      <c r="C13" s="596" t="s">
        <v>946</v>
      </c>
      <c r="D13" s="625">
        <v>43257</v>
      </c>
      <c r="E13" s="626">
        <v>50000</v>
      </c>
      <c r="F13" s="596" t="s">
        <v>1301</v>
      </c>
      <c r="G13" s="626">
        <v>25000</v>
      </c>
      <c r="H13" s="626">
        <v>25000</v>
      </c>
      <c r="I13" s="626">
        <v>25000</v>
      </c>
      <c r="J13" s="626">
        <v>25000</v>
      </c>
      <c r="K13" s="627"/>
      <c r="L13" s="628" t="s">
        <v>1333</v>
      </c>
      <c r="M13" s="628" t="s">
        <v>1334</v>
      </c>
      <c r="N13" s="596" t="s">
        <v>917</v>
      </c>
      <c r="O13" s="596" t="s">
        <v>1335</v>
      </c>
    </row>
    <row r="14" spans="1:15" s="332" customFormat="1" x14ac:dyDescent="0.35">
      <c r="A14" s="596">
        <f>+A13+1</f>
        <v>2</v>
      </c>
      <c r="B14" s="629" t="s">
        <v>1336</v>
      </c>
      <c r="C14" s="597" t="s">
        <v>957</v>
      </c>
      <c r="D14" s="630">
        <v>43287</v>
      </c>
      <c r="E14" s="601">
        <v>50000</v>
      </c>
      <c r="F14" s="597" t="s">
        <v>1301</v>
      </c>
      <c r="G14" s="601">
        <v>25000</v>
      </c>
      <c r="H14" s="631"/>
      <c r="I14" s="631"/>
      <c r="J14" s="631"/>
      <c r="K14" s="632"/>
      <c r="L14" s="597" t="s">
        <v>1337</v>
      </c>
      <c r="M14" s="597" t="s">
        <v>1338</v>
      </c>
      <c r="N14" s="609" t="s">
        <v>917</v>
      </c>
      <c r="O14" s="596" t="s">
        <v>1335</v>
      </c>
    </row>
    <row r="15" spans="1:15" x14ac:dyDescent="0.35">
      <c r="A15" s="596">
        <f t="shared" ref="A15:A44" si="1">+A14+1</f>
        <v>3</v>
      </c>
      <c r="B15" s="633" t="s">
        <v>872</v>
      </c>
      <c r="C15" s="589" t="s">
        <v>955</v>
      </c>
      <c r="D15" s="599" t="s">
        <v>904</v>
      </c>
      <c r="E15" s="601">
        <v>50000</v>
      </c>
      <c r="F15" s="589" t="s">
        <v>1301</v>
      </c>
      <c r="G15" s="634" t="s">
        <v>1301</v>
      </c>
      <c r="H15" s="626">
        <v>25000</v>
      </c>
      <c r="I15" s="626">
        <v>25000</v>
      </c>
      <c r="J15" s="631"/>
      <c r="K15" s="627"/>
      <c r="L15" s="589" t="s">
        <v>1339</v>
      </c>
      <c r="M15" s="589" t="s">
        <v>1340</v>
      </c>
      <c r="N15" s="602"/>
      <c r="O15" s="602"/>
    </row>
    <row r="16" spans="1:15" x14ac:dyDescent="0.35">
      <c r="A16" s="596">
        <f t="shared" si="1"/>
        <v>4</v>
      </c>
      <c r="B16" s="633" t="s">
        <v>873</v>
      </c>
      <c r="C16" s="589" t="s">
        <v>953</v>
      </c>
      <c r="D16" s="599" t="s">
        <v>904</v>
      </c>
      <c r="E16" s="601">
        <v>50000</v>
      </c>
      <c r="F16" s="589" t="s">
        <v>1301</v>
      </c>
      <c r="G16" s="634" t="s">
        <v>1301</v>
      </c>
      <c r="H16" s="593">
        <v>25000</v>
      </c>
      <c r="I16" s="593">
        <v>25000</v>
      </c>
      <c r="J16" s="631"/>
      <c r="K16" s="627"/>
      <c r="L16" s="589" t="s">
        <v>1341</v>
      </c>
      <c r="M16" s="589" t="s">
        <v>1342</v>
      </c>
      <c r="N16" s="589" t="s">
        <v>919</v>
      </c>
      <c r="O16" s="589" t="s">
        <v>1343</v>
      </c>
    </row>
    <row r="17" spans="1:15" x14ac:dyDescent="0.35">
      <c r="A17" s="596">
        <f t="shared" si="1"/>
        <v>5</v>
      </c>
      <c r="B17" s="589" t="s">
        <v>874</v>
      </c>
      <c r="C17" s="589" t="s">
        <v>948</v>
      </c>
      <c r="D17" s="598">
        <v>43477</v>
      </c>
      <c r="E17" s="592">
        <v>50000</v>
      </c>
      <c r="F17" s="589" t="s">
        <v>1301</v>
      </c>
      <c r="G17" s="634" t="s">
        <v>1301</v>
      </c>
      <c r="H17" s="601">
        <v>25000</v>
      </c>
      <c r="I17" s="602"/>
      <c r="J17" s="602"/>
      <c r="K17" s="588"/>
      <c r="L17" s="589" t="s">
        <v>1344</v>
      </c>
      <c r="M17" s="589" t="s">
        <v>1345</v>
      </c>
      <c r="N17" s="589" t="s">
        <v>920</v>
      </c>
      <c r="O17" s="589" t="s">
        <v>1346</v>
      </c>
    </row>
    <row r="18" spans="1:15" s="612" customFormat="1" x14ac:dyDescent="0.35">
      <c r="A18" s="596">
        <f t="shared" si="1"/>
        <v>6</v>
      </c>
      <c r="B18" s="657" t="s">
        <v>1347</v>
      </c>
      <c r="C18" s="605" t="s">
        <v>1254</v>
      </c>
      <c r="D18" s="616" t="s">
        <v>1348</v>
      </c>
      <c r="E18" s="601">
        <v>50000</v>
      </c>
      <c r="F18" s="597" t="s">
        <v>1301</v>
      </c>
      <c r="G18" s="626">
        <v>25000</v>
      </c>
      <c r="H18" s="631"/>
      <c r="I18" s="593">
        <v>25000</v>
      </c>
      <c r="J18" s="631"/>
      <c r="K18" s="635" t="s">
        <v>1349</v>
      </c>
      <c r="L18" s="605" t="s">
        <v>1350</v>
      </c>
      <c r="M18" s="605" t="s">
        <v>1351</v>
      </c>
      <c r="N18" s="631"/>
      <c r="O18" s="631"/>
    </row>
    <row r="19" spans="1:15" x14ac:dyDescent="0.35">
      <c r="A19" s="596">
        <f t="shared" si="1"/>
        <v>7</v>
      </c>
      <c r="B19" s="597" t="s">
        <v>876</v>
      </c>
      <c r="C19" s="597" t="s">
        <v>948</v>
      </c>
      <c r="D19" s="630">
        <v>43141</v>
      </c>
      <c r="E19" s="601">
        <v>50000</v>
      </c>
      <c r="F19" s="597" t="s">
        <v>1301</v>
      </c>
      <c r="G19" s="626">
        <v>25000</v>
      </c>
      <c r="H19" s="593">
        <v>25000</v>
      </c>
      <c r="I19" s="593">
        <v>25000</v>
      </c>
      <c r="J19" s="636"/>
      <c r="K19" s="637"/>
      <c r="L19" s="597" t="s">
        <v>1352</v>
      </c>
      <c r="M19" s="597" t="s">
        <v>1353</v>
      </c>
      <c r="N19" s="597" t="s">
        <v>921</v>
      </c>
      <c r="O19" s="589" t="s">
        <v>1354</v>
      </c>
    </row>
    <row r="20" spans="1:15" x14ac:dyDescent="0.35">
      <c r="A20" s="596">
        <f t="shared" si="1"/>
        <v>8</v>
      </c>
      <c r="B20" s="596" t="s">
        <v>1355</v>
      </c>
      <c r="C20" s="596" t="s">
        <v>955</v>
      </c>
      <c r="D20" s="638" t="s">
        <v>904</v>
      </c>
      <c r="E20" s="626">
        <v>50000</v>
      </c>
      <c r="F20" s="596" t="s">
        <v>1301</v>
      </c>
      <c r="G20" s="634" t="s">
        <v>1301</v>
      </c>
      <c r="H20" s="593">
        <v>25000</v>
      </c>
      <c r="I20" s="636"/>
      <c r="J20" s="636"/>
      <c r="K20" s="624"/>
      <c r="L20" s="596" t="s">
        <v>1356</v>
      </c>
      <c r="M20" s="596" t="s">
        <v>1357</v>
      </c>
      <c r="N20" s="596" t="s">
        <v>922</v>
      </c>
      <c r="O20" s="596" t="s">
        <v>1358</v>
      </c>
    </row>
    <row r="21" spans="1:15" x14ac:dyDescent="0.35">
      <c r="A21" s="596">
        <f t="shared" si="1"/>
        <v>9</v>
      </c>
      <c r="B21" s="589" t="s">
        <v>878</v>
      </c>
      <c r="C21" s="589" t="s">
        <v>951</v>
      </c>
      <c r="D21" s="598">
        <v>43195</v>
      </c>
      <c r="E21" s="592">
        <v>50000</v>
      </c>
      <c r="F21" s="589" t="s">
        <v>1301</v>
      </c>
      <c r="G21" s="626">
        <v>25000</v>
      </c>
      <c r="H21" s="601">
        <v>25000</v>
      </c>
      <c r="I21" s="636"/>
      <c r="J21" s="631"/>
      <c r="K21" s="627"/>
      <c r="L21" s="596" t="s">
        <v>1359</v>
      </c>
      <c r="M21" s="596" t="s">
        <v>1360</v>
      </c>
      <c r="N21" s="631"/>
      <c r="O21" s="631"/>
    </row>
    <row r="22" spans="1:15" s="612" customFormat="1" x14ac:dyDescent="0.35">
      <c r="A22" s="596">
        <f t="shared" si="1"/>
        <v>10</v>
      </c>
      <c r="B22" s="589" t="s">
        <v>879</v>
      </c>
      <c r="C22" s="589" t="s">
        <v>956</v>
      </c>
      <c r="D22" s="598">
        <v>43141</v>
      </c>
      <c r="E22" s="592">
        <v>50000</v>
      </c>
      <c r="F22" s="589" t="s">
        <v>1301</v>
      </c>
      <c r="G22" s="626">
        <v>25000</v>
      </c>
      <c r="H22" s="631"/>
      <c r="I22" s="631"/>
      <c r="J22" s="631"/>
      <c r="K22" s="639"/>
      <c r="L22" s="589" t="s">
        <v>1361</v>
      </c>
      <c r="M22" s="554" t="s">
        <v>1362</v>
      </c>
      <c r="N22" s="602"/>
      <c r="O22" s="640"/>
    </row>
    <row r="23" spans="1:15" s="612" customFormat="1" x14ac:dyDescent="0.35">
      <c r="A23" s="596">
        <f t="shared" si="1"/>
        <v>11</v>
      </c>
      <c r="B23" s="554" t="s">
        <v>880</v>
      </c>
      <c r="C23" s="554" t="s">
        <v>953</v>
      </c>
      <c r="D23" s="599" t="s">
        <v>904</v>
      </c>
      <c r="E23" s="592">
        <v>50000</v>
      </c>
      <c r="F23" s="589" t="s">
        <v>1301</v>
      </c>
      <c r="G23" s="634" t="s">
        <v>1301</v>
      </c>
      <c r="H23" s="592">
        <v>25000</v>
      </c>
      <c r="I23" s="601">
        <v>25000</v>
      </c>
      <c r="J23" s="602"/>
      <c r="K23" s="589"/>
      <c r="L23" s="589" t="s">
        <v>1363</v>
      </c>
      <c r="M23" s="589" t="s">
        <v>1364</v>
      </c>
      <c r="N23" s="589" t="s">
        <v>923</v>
      </c>
      <c r="O23" s="640"/>
    </row>
    <row r="24" spans="1:15" x14ac:dyDescent="0.35">
      <c r="A24" s="596">
        <f t="shared" si="1"/>
        <v>12</v>
      </c>
      <c r="B24" s="597" t="s">
        <v>881</v>
      </c>
      <c r="C24" s="597" t="s">
        <v>949</v>
      </c>
      <c r="D24" s="598">
        <v>43195</v>
      </c>
      <c r="E24" s="592">
        <v>50000</v>
      </c>
      <c r="F24" s="589" t="s">
        <v>1301</v>
      </c>
      <c r="G24" s="626">
        <v>25000</v>
      </c>
      <c r="H24" s="593">
        <v>25000</v>
      </c>
      <c r="I24" s="593">
        <v>25000</v>
      </c>
      <c r="J24" s="593">
        <v>25000</v>
      </c>
      <c r="K24" s="627"/>
      <c r="L24" s="597" t="s">
        <v>1365</v>
      </c>
      <c r="M24" s="589" t="s">
        <v>1366</v>
      </c>
      <c r="N24" s="597" t="s">
        <v>924</v>
      </c>
      <c r="O24" s="589" t="s">
        <v>1367</v>
      </c>
    </row>
    <row r="25" spans="1:15" x14ac:dyDescent="0.35">
      <c r="A25" s="596">
        <f t="shared" si="1"/>
        <v>13</v>
      </c>
      <c r="B25" s="589" t="s">
        <v>882</v>
      </c>
      <c r="C25" s="589" t="s">
        <v>944</v>
      </c>
      <c r="D25" s="598">
        <v>43811</v>
      </c>
      <c r="E25" s="592">
        <v>50000</v>
      </c>
      <c r="F25" s="589" t="s">
        <v>1301</v>
      </c>
      <c r="G25" s="599" t="s">
        <v>1301</v>
      </c>
      <c r="H25" s="592">
        <v>25000</v>
      </c>
      <c r="I25" s="602"/>
      <c r="J25" s="602"/>
      <c r="K25" s="588"/>
      <c r="L25" s="604" t="s">
        <v>1368</v>
      </c>
      <c r="M25" s="589" t="s">
        <v>1369</v>
      </c>
      <c r="N25" s="589" t="s">
        <v>925</v>
      </c>
      <c r="O25" s="589" t="s">
        <v>1369</v>
      </c>
    </row>
    <row r="26" spans="1:15" x14ac:dyDescent="0.35">
      <c r="A26" s="596">
        <f t="shared" si="1"/>
        <v>14</v>
      </c>
      <c r="B26" s="589" t="s">
        <v>883</v>
      </c>
      <c r="C26" s="589" t="s">
        <v>954</v>
      </c>
      <c r="D26" s="598">
        <v>43382</v>
      </c>
      <c r="E26" s="592">
        <v>50000</v>
      </c>
      <c r="F26" s="589" t="s">
        <v>1301</v>
      </c>
      <c r="G26" s="592">
        <f>H25</f>
        <v>25000</v>
      </c>
      <c r="H26" s="626">
        <v>25000</v>
      </c>
      <c r="I26" s="631"/>
      <c r="J26" s="631"/>
      <c r="K26" s="627"/>
      <c r="L26" s="604" t="s">
        <v>1370</v>
      </c>
      <c r="M26" s="589" t="s">
        <v>1371</v>
      </c>
      <c r="N26" s="589" t="s">
        <v>926</v>
      </c>
      <c r="O26" s="589" t="s">
        <v>1372</v>
      </c>
    </row>
    <row r="27" spans="1:15" x14ac:dyDescent="0.35">
      <c r="A27" s="596">
        <f t="shared" si="1"/>
        <v>15</v>
      </c>
      <c r="B27" s="659" t="s">
        <v>884</v>
      </c>
      <c r="C27" s="589" t="s">
        <v>945</v>
      </c>
      <c r="D27" s="598">
        <v>43477</v>
      </c>
      <c r="E27" s="592">
        <v>50000</v>
      </c>
      <c r="F27" s="589" t="s">
        <v>1301</v>
      </c>
      <c r="G27" s="599" t="s">
        <v>1301</v>
      </c>
      <c r="H27" s="661">
        <v>25000</v>
      </c>
      <c r="I27" s="602"/>
      <c r="J27" s="602"/>
      <c r="K27" s="588"/>
      <c r="L27" s="604" t="s">
        <v>1373</v>
      </c>
      <c r="M27" s="589" t="s">
        <v>1374</v>
      </c>
      <c r="N27" s="589" t="s">
        <v>927</v>
      </c>
      <c r="O27" s="589" t="s">
        <v>1375</v>
      </c>
    </row>
    <row r="28" spans="1:15" x14ac:dyDescent="0.35">
      <c r="A28" s="596">
        <f t="shared" si="1"/>
        <v>16</v>
      </c>
      <c r="B28" s="660" t="s">
        <v>885</v>
      </c>
      <c r="C28" s="589" t="s">
        <v>945</v>
      </c>
      <c r="D28" s="598">
        <v>43477</v>
      </c>
      <c r="E28" s="592">
        <v>50000</v>
      </c>
      <c r="F28" s="589" t="s">
        <v>1301</v>
      </c>
      <c r="G28" s="599" t="s">
        <v>1301</v>
      </c>
      <c r="H28" s="661">
        <v>25000</v>
      </c>
      <c r="I28" s="602"/>
      <c r="J28" s="602"/>
      <c r="K28" s="588"/>
      <c r="L28" s="589" t="s">
        <v>1376</v>
      </c>
      <c r="M28" s="589" t="s">
        <v>1377</v>
      </c>
      <c r="N28" s="589" t="s">
        <v>928</v>
      </c>
      <c r="O28" s="589" t="s">
        <v>1378</v>
      </c>
    </row>
    <row r="29" spans="1:15" s="612" customFormat="1" x14ac:dyDescent="0.35">
      <c r="A29" s="596">
        <f t="shared" si="1"/>
        <v>17</v>
      </c>
      <c r="B29" s="659" t="s">
        <v>1379</v>
      </c>
      <c r="C29" s="554" t="s">
        <v>945</v>
      </c>
      <c r="D29" s="598">
        <v>43477</v>
      </c>
      <c r="E29" s="592">
        <v>50000</v>
      </c>
      <c r="F29" s="589" t="s">
        <v>1301</v>
      </c>
      <c r="G29" s="599" t="s">
        <v>1301</v>
      </c>
      <c r="H29" s="661">
        <v>25000</v>
      </c>
      <c r="I29" s="601">
        <v>25000</v>
      </c>
      <c r="J29" s="602"/>
      <c r="K29" s="589"/>
      <c r="L29" s="589" t="s">
        <v>1380</v>
      </c>
      <c r="M29" s="589" t="s">
        <v>1381</v>
      </c>
      <c r="N29" s="589" t="s">
        <v>929</v>
      </c>
      <c r="O29" s="596" t="s">
        <v>1382</v>
      </c>
    </row>
    <row r="30" spans="1:15" s="612" customFormat="1" x14ac:dyDescent="0.35">
      <c r="A30" s="596">
        <f t="shared" si="1"/>
        <v>18</v>
      </c>
      <c r="B30" s="589" t="s">
        <v>887</v>
      </c>
      <c r="C30" s="589" t="s">
        <v>950</v>
      </c>
      <c r="D30" s="598">
        <v>43141</v>
      </c>
      <c r="E30" s="592">
        <v>50000</v>
      </c>
      <c r="F30" s="589" t="s">
        <v>1301</v>
      </c>
      <c r="G30" s="592">
        <f>G26</f>
        <v>25000</v>
      </c>
      <c r="H30" s="626">
        <v>25000</v>
      </c>
      <c r="I30" s="626">
        <v>25000</v>
      </c>
      <c r="J30" s="631"/>
      <c r="K30" s="639"/>
      <c r="L30" s="589" t="s">
        <v>1383</v>
      </c>
      <c r="M30" s="589" t="s">
        <v>1384</v>
      </c>
      <c r="N30" s="596" t="s">
        <v>930</v>
      </c>
      <c r="O30" s="554" t="s">
        <v>1385</v>
      </c>
    </row>
    <row r="31" spans="1:15" x14ac:dyDescent="0.35">
      <c r="A31" s="596">
        <f t="shared" si="1"/>
        <v>19</v>
      </c>
      <c r="B31" s="589" t="s">
        <v>888</v>
      </c>
      <c r="C31" s="589" t="s">
        <v>951</v>
      </c>
      <c r="D31" s="598">
        <v>43141</v>
      </c>
      <c r="E31" s="592">
        <v>50000</v>
      </c>
      <c r="F31" s="589" t="s">
        <v>1301</v>
      </c>
      <c r="G31" s="592">
        <v>25000</v>
      </c>
      <c r="H31" s="593">
        <v>25000</v>
      </c>
      <c r="I31" s="593">
        <v>25000</v>
      </c>
      <c r="J31" s="593">
        <v>25000</v>
      </c>
      <c r="K31" s="627"/>
      <c r="L31" s="589" t="s">
        <v>1386</v>
      </c>
      <c r="M31" s="589" t="s">
        <v>1387</v>
      </c>
      <c r="N31" s="589" t="s">
        <v>931</v>
      </c>
      <c r="O31" s="589" t="s">
        <v>1388</v>
      </c>
    </row>
    <row r="32" spans="1:15" x14ac:dyDescent="0.35">
      <c r="A32" s="596">
        <f t="shared" si="1"/>
        <v>20</v>
      </c>
      <c r="B32" s="554" t="s">
        <v>889</v>
      </c>
      <c r="C32" s="589" t="s">
        <v>952</v>
      </c>
      <c r="D32" s="599" t="s">
        <v>904</v>
      </c>
      <c r="E32" s="592">
        <v>50000</v>
      </c>
      <c r="F32" s="589" t="s">
        <v>1301</v>
      </c>
      <c r="G32" s="599" t="s">
        <v>1301</v>
      </c>
      <c r="H32" s="592">
        <v>25000</v>
      </c>
      <c r="I32" s="602"/>
      <c r="J32" s="602"/>
      <c r="K32" s="588"/>
      <c r="L32" s="589" t="s">
        <v>1389</v>
      </c>
      <c r="M32" s="589" t="s">
        <v>1390</v>
      </c>
      <c r="N32" s="589" t="s">
        <v>932</v>
      </c>
      <c r="O32" s="589" t="s">
        <v>1391</v>
      </c>
    </row>
    <row r="33" spans="1:15" s="643" customFormat="1" x14ac:dyDescent="0.35">
      <c r="A33" s="596">
        <f t="shared" si="1"/>
        <v>21</v>
      </c>
      <c r="B33" s="597" t="s">
        <v>890</v>
      </c>
      <c r="C33" s="609" t="s">
        <v>952</v>
      </c>
      <c r="D33" s="641" t="s">
        <v>905</v>
      </c>
      <c r="E33" s="593">
        <v>50000</v>
      </c>
      <c r="F33" s="609" t="s">
        <v>1301</v>
      </c>
      <c r="G33" s="608" t="s">
        <v>1301</v>
      </c>
      <c r="H33" s="642" t="s">
        <v>1301</v>
      </c>
      <c r="I33" s="593">
        <v>25000</v>
      </c>
      <c r="J33" s="602"/>
      <c r="K33" s="597"/>
      <c r="L33" s="597" t="s">
        <v>1392</v>
      </c>
      <c r="M33" s="597" t="s">
        <v>1393</v>
      </c>
      <c r="N33" s="597" t="s">
        <v>933</v>
      </c>
      <c r="O33" s="605" t="s">
        <v>1394</v>
      </c>
    </row>
    <row r="34" spans="1:15" s="332" customFormat="1" x14ac:dyDescent="0.35">
      <c r="A34" s="596">
        <f t="shared" si="1"/>
        <v>22</v>
      </c>
      <c r="B34" s="605" t="s">
        <v>892</v>
      </c>
      <c r="C34" s="597" t="s">
        <v>944</v>
      </c>
      <c r="D34" s="641" t="s">
        <v>906</v>
      </c>
      <c r="E34" s="593">
        <v>50000</v>
      </c>
      <c r="F34" s="609" t="s">
        <v>1301</v>
      </c>
      <c r="G34" s="608" t="s">
        <v>1301</v>
      </c>
      <c r="H34" s="642" t="s">
        <v>1301</v>
      </c>
      <c r="I34" s="593">
        <v>25000</v>
      </c>
      <c r="J34" s="602"/>
      <c r="K34" s="613"/>
      <c r="L34" s="602"/>
      <c r="M34" s="602"/>
      <c r="N34" s="602"/>
      <c r="O34" s="602"/>
    </row>
    <row r="35" spans="1:15" x14ac:dyDescent="0.35">
      <c r="A35" s="596">
        <f t="shared" si="1"/>
        <v>23</v>
      </c>
      <c r="B35" s="659" t="s">
        <v>893</v>
      </c>
      <c r="C35" s="589" t="s">
        <v>945</v>
      </c>
      <c r="D35" s="599" t="s">
        <v>907</v>
      </c>
      <c r="E35" s="593">
        <v>50000</v>
      </c>
      <c r="F35" s="589" t="s">
        <v>1301</v>
      </c>
      <c r="G35" s="599" t="s">
        <v>1301</v>
      </c>
      <c r="H35" s="662">
        <v>25000</v>
      </c>
      <c r="I35" s="602"/>
      <c r="J35" s="602"/>
      <c r="K35" s="588"/>
      <c r="L35" s="589" t="s">
        <v>1395</v>
      </c>
      <c r="M35" s="589" t="s">
        <v>1396</v>
      </c>
      <c r="N35" s="589" t="s">
        <v>935</v>
      </c>
      <c r="O35" s="589" t="s">
        <v>1397</v>
      </c>
    </row>
    <row r="36" spans="1:15" s="332" customFormat="1" x14ac:dyDescent="0.35">
      <c r="A36" s="596">
        <f t="shared" si="1"/>
        <v>24</v>
      </c>
      <c r="B36" s="597" t="s">
        <v>894</v>
      </c>
      <c r="C36" s="597" t="s">
        <v>943</v>
      </c>
      <c r="D36" s="608" t="s">
        <v>908</v>
      </c>
      <c r="E36" s="593">
        <v>50000</v>
      </c>
      <c r="F36" s="597" t="s">
        <v>1301</v>
      </c>
      <c r="G36" s="616" t="s">
        <v>1301</v>
      </c>
      <c r="H36" s="600">
        <v>25000</v>
      </c>
      <c r="I36" s="597">
        <v>25000</v>
      </c>
      <c r="J36" s="602"/>
      <c r="K36" s="613"/>
      <c r="L36" s="597" t="s">
        <v>1398</v>
      </c>
      <c r="M36" s="597" t="s">
        <v>1399</v>
      </c>
      <c r="N36" s="597" t="s">
        <v>936</v>
      </c>
      <c r="O36" s="597" t="s">
        <v>1400</v>
      </c>
    </row>
    <row r="37" spans="1:15" x14ac:dyDescent="0.35">
      <c r="A37" s="596">
        <f t="shared" si="1"/>
        <v>25</v>
      </c>
      <c r="B37" s="609" t="s">
        <v>895</v>
      </c>
      <c r="C37" s="644" t="s">
        <v>946</v>
      </c>
      <c r="D37" s="645">
        <v>43141</v>
      </c>
      <c r="E37" s="593">
        <v>50000</v>
      </c>
      <c r="F37" s="597" t="s">
        <v>1301</v>
      </c>
      <c r="G37" s="601">
        <v>25000</v>
      </c>
      <c r="H37" s="592">
        <v>25000</v>
      </c>
      <c r="I37" s="601">
        <v>25000</v>
      </c>
      <c r="J37" s="602"/>
      <c r="K37" s="613"/>
      <c r="L37" s="644" t="s">
        <v>1401</v>
      </c>
      <c r="M37" s="597" t="s">
        <v>1402</v>
      </c>
      <c r="N37" s="646"/>
      <c r="O37" s="602"/>
    </row>
    <row r="38" spans="1:15" x14ac:dyDescent="0.35">
      <c r="A38" s="596">
        <f t="shared" si="1"/>
        <v>26</v>
      </c>
      <c r="B38" s="589" t="s">
        <v>896</v>
      </c>
      <c r="C38" s="589" t="s">
        <v>947</v>
      </c>
      <c r="D38" s="599" t="s">
        <v>903</v>
      </c>
      <c r="E38" s="593">
        <v>50000</v>
      </c>
      <c r="F38" s="589" t="s">
        <v>1301</v>
      </c>
      <c r="G38" s="600">
        <v>25000</v>
      </c>
      <c r="H38" s="631"/>
      <c r="I38" s="631"/>
      <c r="J38" s="631"/>
      <c r="K38" s="627"/>
      <c r="L38" s="589" t="s">
        <v>937</v>
      </c>
      <c r="M38" s="589" t="s">
        <v>1403</v>
      </c>
      <c r="N38" s="589" t="s">
        <v>937</v>
      </c>
      <c r="O38" s="589" t="s">
        <v>1404</v>
      </c>
    </row>
    <row r="39" spans="1:15" s="647" customFormat="1" x14ac:dyDescent="0.35">
      <c r="A39" s="596">
        <f t="shared" si="1"/>
        <v>27</v>
      </c>
      <c r="B39" s="609" t="s">
        <v>897</v>
      </c>
      <c r="C39" s="609" t="s">
        <v>948</v>
      </c>
      <c r="D39" s="608" t="s">
        <v>909</v>
      </c>
      <c r="E39" s="593">
        <v>50000</v>
      </c>
      <c r="F39" s="609" t="s">
        <v>1301</v>
      </c>
      <c r="G39" s="608" t="s">
        <v>1301</v>
      </c>
      <c r="H39" s="593">
        <v>25000</v>
      </c>
      <c r="I39" s="636"/>
      <c r="J39" s="636"/>
      <c r="K39" s="637"/>
      <c r="L39" s="636"/>
      <c r="M39" s="636"/>
      <c r="N39" s="609" t="s">
        <v>938</v>
      </c>
      <c r="O39" s="636"/>
    </row>
    <row r="40" spans="1:15" s="332" customFormat="1" x14ac:dyDescent="0.35">
      <c r="A40" s="596">
        <f t="shared" si="1"/>
        <v>28</v>
      </c>
      <c r="B40" s="597" t="s">
        <v>1405</v>
      </c>
      <c r="C40" s="597" t="s">
        <v>948</v>
      </c>
      <c r="D40" s="608" t="str">
        <f>D39</f>
        <v>31/10/2019</v>
      </c>
      <c r="E40" s="593">
        <v>50000</v>
      </c>
      <c r="F40" s="597" t="s">
        <v>1301</v>
      </c>
      <c r="G40" s="616" t="s">
        <v>1301</v>
      </c>
      <c r="H40" s="593">
        <v>25000</v>
      </c>
      <c r="I40" s="601">
        <v>25000</v>
      </c>
      <c r="J40" s="602"/>
      <c r="K40" s="613"/>
      <c r="L40" s="597" t="s">
        <v>938</v>
      </c>
      <c r="M40" s="597" t="s">
        <v>1406</v>
      </c>
      <c r="N40" s="597" t="s">
        <v>938</v>
      </c>
      <c r="O40" s="602"/>
    </row>
    <row r="41" spans="1:15" x14ac:dyDescent="0.35">
      <c r="A41" s="596">
        <f t="shared" si="1"/>
        <v>29</v>
      </c>
      <c r="B41" s="589" t="s">
        <v>899</v>
      </c>
      <c r="C41" s="589" t="s">
        <v>943</v>
      </c>
      <c r="D41" s="599" t="s">
        <v>905</v>
      </c>
      <c r="E41" s="593">
        <v>50000</v>
      </c>
      <c r="F41" s="589" t="s">
        <v>1301</v>
      </c>
      <c r="G41" s="599" t="s">
        <v>1301</v>
      </c>
      <c r="H41" s="599" t="s">
        <v>1301</v>
      </c>
      <c r="I41" s="592">
        <v>25000</v>
      </c>
      <c r="J41" s="636"/>
      <c r="K41" s="588"/>
      <c r="L41" s="589" t="s">
        <v>1407</v>
      </c>
      <c r="M41" s="589"/>
      <c r="N41" s="589" t="s">
        <v>939</v>
      </c>
      <c r="O41" s="589" t="s">
        <v>1408</v>
      </c>
    </row>
    <row r="42" spans="1:15" s="612" customFormat="1" ht="22.25" customHeight="1" x14ac:dyDescent="0.35">
      <c r="A42" s="596">
        <f t="shared" si="1"/>
        <v>30</v>
      </c>
      <c r="B42" s="589" t="s">
        <v>900</v>
      </c>
      <c r="C42" s="589" t="s">
        <v>944</v>
      </c>
      <c r="D42" s="599" t="s">
        <v>906</v>
      </c>
      <c r="E42" s="593">
        <v>50000</v>
      </c>
      <c r="F42" s="589" t="s">
        <v>1301</v>
      </c>
      <c r="G42" s="599" t="s">
        <v>1301</v>
      </c>
      <c r="H42" s="599" t="s">
        <v>1301</v>
      </c>
      <c r="I42" s="592">
        <v>25000</v>
      </c>
      <c r="J42" s="636"/>
      <c r="K42" s="648" t="s">
        <v>1409</v>
      </c>
      <c r="L42" s="589" t="s">
        <v>1410</v>
      </c>
      <c r="M42" s="554" t="s">
        <v>1411</v>
      </c>
      <c r="N42" s="589" t="s">
        <v>940</v>
      </c>
      <c r="O42" s="589" t="s">
        <v>1412</v>
      </c>
    </row>
    <row r="43" spans="1:15" x14ac:dyDescent="0.35">
      <c r="A43" s="596">
        <f t="shared" si="1"/>
        <v>31</v>
      </c>
      <c r="B43" s="553" t="s">
        <v>1263</v>
      </c>
      <c r="C43" s="553" t="s">
        <v>1264</v>
      </c>
      <c r="D43" s="555" t="s">
        <v>907</v>
      </c>
      <c r="E43" s="649">
        <v>50000</v>
      </c>
      <c r="F43" s="553" t="s">
        <v>1301</v>
      </c>
      <c r="G43" s="555" t="s">
        <v>1301</v>
      </c>
      <c r="H43" s="650">
        <v>25000</v>
      </c>
      <c r="I43" s="651"/>
      <c r="J43" s="636"/>
      <c r="K43" s="588"/>
      <c r="L43" s="589" t="s">
        <v>1265</v>
      </c>
      <c r="M43" s="589" t="s">
        <v>1413</v>
      </c>
      <c r="N43" s="589" t="s">
        <v>1414</v>
      </c>
      <c r="O43" s="589" t="s">
        <v>1415</v>
      </c>
    </row>
    <row r="44" spans="1:15" x14ac:dyDescent="0.35">
      <c r="A44" s="596">
        <f t="shared" si="1"/>
        <v>32</v>
      </c>
      <c r="B44" s="656" t="s">
        <v>1269</v>
      </c>
      <c r="C44" s="553" t="s">
        <v>1254</v>
      </c>
      <c r="D44" s="616" t="s">
        <v>1271</v>
      </c>
      <c r="E44" s="649">
        <v>50000</v>
      </c>
      <c r="F44" s="553"/>
      <c r="G44" s="649">
        <v>25000</v>
      </c>
      <c r="H44" s="652"/>
      <c r="I44" s="651"/>
      <c r="J44" s="636"/>
      <c r="K44" s="588"/>
      <c r="L44" s="589"/>
      <c r="M44" s="589"/>
      <c r="N44" s="589"/>
      <c r="O44" s="589"/>
    </row>
    <row r="45" spans="1:15" ht="15" thickBot="1" x14ac:dyDescent="0.4">
      <c r="A45" s="653"/>
      <c r="B45" s="654" t="s">
        <v>1416</v>
      </c>
    </row>
  </sheetData>
  <mergeCells count="2">
    <mergeCell ref="A1:O1"/>
    <mergeCell ref="F2:J2"/>
  </mergeCells>
  <hyperlinks>
    <hyperlink ref="K42" r:id="rId1"/>
    <hyperlink ref="K9" r:id="rId2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16" workbookViewId="0">
      <selection activeCell="B26" sqref="B26"/>
    </sheetView>
  </sheetViews>
  <sheetFormatPr defaultRowHeight="14.5" x14ac:dyDescent="0.35"/>
  <cols>
    <col min="1" max="1" width="9.08984375" customWidth="1"/>
    <col min="2" max="2" width="12" customWidth="1"/>
    <col min="3" max="3" width="10.90625" style="180" customWidth="1"/>
    <col min="4" max="4" width="19.6328125" customWidth="1"/>
    <col min="6" max="6" width="18.6328125" customWidth="1"/>
    <col min="7" max="7" width="13" customWidth="1"/>
    <col min="8" max="8" width="13.08984375" customWidth="1"/>
    <col min="10" max="10" width="10.54296875" bestFit="1" customWidth="1"/>
  </cols>
  <sheetData>
    <row r="1" spans="2:10" x14ac:dyDescent="0.35">
      <c r="B1" s="116"/>
      <c r="C1" s="176"/>
      <c r="E1" s="116"/>
      <c r="F1" s="135"/>
      <c r="H1" s="116"/>
    </row>
    <row r="2" spans="2:10" ht="18.5" x14ac:dyDescent="0.45">
      <c r="B2" s="673" t="s">
        <v>470</v>
      </c>
      <c r="C2" s="674"/>
      <c r="D2" s="674"/>
      <c r="E2" s="674"/>
      <c r="F2" s="674"/>
      <c r="G2" s="674"/>
      <c r="H2" s="675"/>
      <c r="I2" s="22"/>
    </row>
    <row r="3" spans="2:10" ht="43.5" x14ac:dyDescent="0.35">
      <c r="B3" s="136" t="s">
        <v>93</v>
      </c>
      <c r="C3" s="181" t="s">
        <v>133</v>
      </c>
      <c r="D3" s="137" t="s">
        <v>94</v>
      </c>
      <c r="E3" s="124" t="s">
        <v>95</v>
      </c>
      <c r="F3" s="137" t="s">
        <v>96</v>
      </c>
      <c r="G3" s="138" t="s">
        <v>97</v>
      </c>
      <c r="H3" s="124" t="s">
        <v>98</v>
      </c>
      <c r="I3" s="123" t="s">
        <v>134</v>
      </c>
    </row>
    <row r="4" spans="2:10" ht="37.5" customHeight="1" x14ac:dyDescent="0.35">
      <c r="B4" s="139">
        <v>40550</v>
      </c>
      <c r="C4" s="177"/>
      <c r="D4" s="140" t="s">
        <v>99</v>
      </c>
      <c r="E4" s="141">
        <v>1</v>
      </c>
      <c r="F4" s="140" t="s">
        <v>100</v>
      </c>
      <c r="G4" s="142">
        <v>125139695</v>
      </c>
      <c r="H4" s="141" t="s">
        <v>101</v>
      </c>
      <c r="I4" s="22"/>
    </row>
    <row r="5" spans="2:10" ht="25" x14ac:dyDescent="0.35">
      <c r="B5" s="143" t="s">
        <v>102</v>
      </c>
      <c r="C5" s="177" t="s">
        <v>124</v>
      </c>
      <c r="D5" s="144" t="s">
        <v>103</v>
      </c>
      <c r="E5" s="141">
        <v>1</v>
      </c>
      <c r="F5" s="140" t="s">
        <v>104</v>
      </c>
      <c r="G5" s="22"/>
      <c r="H5" s="141" t="s">
        <v>101</v>
      </c>
      <c r="I5" s="22"/>
    </row>
    <row r="6" spans="2:10" ht="25" x14ac:dyDescent="0.35">
      <c r="B6" s="143" t="s">
        <v>102</v>
      </c>
      <c r="C6" s="177" t="s">
        <v>130</v>
      </c>
      <c r="D6" s="145" t="s">
        <v>105</v>
      </c>
      <c r="E6" s="146">
        <v>1</v>
      </c>
      <c r="F6" s="140" t="s">
        <v>104</v>
      </c>
      <c r="G6" s="142">
        <v>2000000</v>
      </c>
      <c r="H6" s="141" t="s">
        <v>101</v>
      </c>
      <c r="I6" s="22"/>
      <c r="J6" s="61"/>
    </row>
    <row r="7" spans="2:10" ht="25" x14ac:dyDescent="0.35">
      <c r="B7" s="143" t="s">
        <v>102</v>
      </c>
      <c r="C7" s="177" t="s">
        <v>131</v>
      </c>
      <c r="D7" s="147" t="s">
        <v>106</v>
      </c>
      <c r="E7" s="148">
        <v>2</v>
      </c>
      <c r="F7" s="140" t="s">
        <v>104</v>
      </c>
      <c r="G7" s="126"/>
      <c r="H7" s="141" t="s">
        <v>101</v>
      </c>
      <c r="I7" s="22"/>
    </row>
    <row r="8" spans="2:10" ht="25" x14ac:dyDescent="0.35">
      <c r="B8" s="158" t="s">
        <v>107</v>
      </c>
      <c r="C8" s="177" t="s">
        <v>127</v>
      </c>
      <c r="D8" s="149" t="s">
        <v>108</v>
      </c>
      <c r="E8" s="148">
        <v>1</v>
      </c>
      <c r="F8" s="140" t="s">
        <v>109</v>
      </c>
      <c r="G8" s="142">
        <v>1900000</v>
      </c>
      <c r="H8" s="141" t="s">
        <v>101</v>
      </c>
      <c r="I8" s="22"/>
    </row>
    <row r="9" spans="2:10" ht="61.5" customHeight="1" x14ac:dyDescent="0.35">
      <c r="B9" s="239">
        <v>40612</v>
      </c>
      <c r="C9" s="177" t="s">
        <v>464</v>
      </c>
      <c r="D9" s="154" t="s">
        <v>461</v>
      </c>
      <c r="E9" s="148">
        <v>1</v>
      </c>
      <c r="F9" s="140" t="s">
        <v>109</v>
      </c>
      <c r="G9" s="142">
        <v>1985000</v>
      </c>
      <c r="H9" s="141" t="s">
        <v>101</v>
      </c>
      <c r="I9" s="22"/>
    </row>
    <row r="10" spans="2:10" ht="25" x14ac:dyDescent="0.35">
      <c r="B10" s="150" t="s">
        <v>110</v>
      </c>
      <c r="C10" s="178" t="s">
        <v>128</v>
      </c>
      <c r="D10" s="153" t="s">
        <v>108</v>
      </c>
      <c r="E10" s="148">
        <v>1</v>
      </c>
      <c r="F10" s="140" t="s">
        <v>109</v>
      </c>
      <c r="G10" s="126">
        <v>1950000</v>
      </c>
      <c r="H10" s="141" t="s">
        <v>101</v>
      </c>
      <c r="I10" s="22"/>
      <c r="J10" s="61"/>
    </row>
    <row r="11" spans="2:10" ht="25" x14ac:dyDescent="0.35">
      <c r="B11" s="150" t="s">
        <v>110</v>
      </c>
      <c r="C11" s="179" t="s">
        <v>126</v>
      </c>
      <c r="D11" s="154" t="s">
        <v>111</v>
      </c>
      <c r="E11" s="148">
        <v>1</v>
      </c>
      <c r="F11" s="140" t="s">
        <v>109</v>
      </c>
      <c r="G11" s="126">
        <v>215000</v>
      </c>
      <c r="H11" s="141" t="s">
        <v>101</v>
      </c>
      <c r="I11" s="22"/>
    </row>
    <row r="12" spans="2:10" ht="34.5" customHeight="1" x14ac:dyDescent="0.35">
      <c r="B12" s="150" t="s">
        <v>110</v>
      </c>
      <c r="C12" s="179" t="s">
        <v>132</v>
      </c>
      <c r="D12" s="154" t="s">
        <v>112</v>
      </c>
      <c r="E12" s="150">
        <v>2</v>
      </c>
      <c r="F12" s="140" t="s">
        <v>109</v>
      </c>
      <c r="G12" s="126">
        <v>570000</v>
      </c>
      <c r="H12" s="141" t="s">
        <v>101</v>
      </c>
      <c r="I12" s="22"/>
    </row>
    <row r="13" spans="2:10" ht="27.75" customHeight="1" x14ac:dyDescent="0.35">
      <c r="B13" s="150" t="s">
        <v>113</v>
      </c>
      <c r="C13" s="179" t="s">
        <v>125</v>
      </c>
      <c r="D13" s="155" t="s">
        <v>103</v>
      </c>
      <c r="E13" s="150">
        <v>2</v>
      </c>
      <c r="F13" s="140" t="s">
        <v>104</v>
      </c>
      <c r="G13" s="126">
        <v>900000</v>
      </c>
      <c r="H13" s="141" t="s">
        <v>101</v>
      </c>
      <c r="I13" s="22"/>
    </row>
    <row r="14" spans="2:10" ht="27" customHeight="1" x14ac:dyDescent="0.35">
      <c r="B14" s="150" t="s">
        <v>113</v>
      </c>
      <c r="C14" s="179" t="s">
        <v>129</v>
      </c>
      <c r="D14" s="156" t="s">
        <v>105</v>
      </c>
      <c r="E14" s="150">
        <v>1</v>
      </c>
      <c r="F14" s="140" t="s">
        <v>104</v>
      </c>
      <c r="G14" s="126">
        <v>350000</v>
      </c>
      <c r="H14" s="141" t="s">
        <v>101</v>
      </c>
      <c r="I14" s="22"/>
    </row>
    <row r="15" spans="2:10" ht="25" x14ac:dyDescent="0.35">
      <c r="B15" s="150" t="s">
        <v>113</v>
      </c>
      <c r="C15" s="179" t="s">
        <v>466</v>
      </c>
      <c r="D15" s="157" t="s">
        <v>106</v>
      </c>
      <c r="E15" s="150">
        <v>2</v>
      </c>
      <c r="F15" s="140" t="s">
        <v>104</v>
      </c>
      <c r="G15" s="126">
        <v>300000</v>
      </c>
      <c r="H15" s="141" t="s">
        <v>101</v>
      </c>
      <c r="I15" s="22"/>
    </row>
    <row r="16" spans="2:10" ht="56.25" customHeight="1" x14ac:dyDescent="0.35">
      <c r="B16" s="150" t="s">
        <v>114</v>
      </c>
      <c r="C16" s="179" t="s">
        <v>465</v>
      </c>
      <c r="D16" s="154" t="s">
        <v>115</v>
      </c>
      <c r="E16" s="150">
        <v>1</v>
      </c>
      <c r="F16" s="140" t="s">
        <v>109</v>
      </c>
      <c r="G16" s="126">
        <v>1995000</v>
      </c>
      <c r="H16" s="141" t="s">
        <v>101</v>
      </c>
      <c r="I16" s="22"/>
    </row>
    <row r="17" spans="2:11" ht="40.5" customHeight="1" x14ac:dyDescent="0.35">
      <c r="B17" s="159">
        <v>41036</v>
      </c>
      <c r="C17" s="178"/>
      <c r="D17" s="151" t="s">
        <v>116</v>
      </c>
      <c r="E17" s="150">
        <v>1</v>
      </c>
      <c r="F17" s="151" t="s">
        <v>117</v>
      </c>
      <c r="G17" s="126">
        <v>1225000</v>
      </c>
      <c r="H17" s="141" t="s">
        <v>101</v>
      </c>
      <c r="I17" s="22"/>
    </row>
    <row r="18" spans="2:11" ht="29" x14ac:dyDescent="0.35">
      <c r="B18" s="152">
        <v>41490</v>
      </c>
      <c r="C18" s="179" t="s">
        <v>467</v>
      </c>
      <c r="D18" s="154" t="s">
        <v>120</v>
      </c>
      <c r="E18" s="150">
        <v>1</v>
      </c>
      <c r="F18" s="140" t="s">
        <v>109</v>
      </c>
      <c r="G18" s="126">
        <v>2560000</v>
      </c>
      <c r="H18" s="141" t="s">
        <v>101</v>
      </c>
      <c r="I18" s="22"/>
    </row>
    <row r="19" spans="2:11" ht="58" x14ac:dyDescent="0.35">
      <c r="B19" s="152" t="s">
        <v>425</v>
      </c>
      <c r="C19" s="179" t="s">
        <v>463</v>
      </c>
      <c r="D19" s="154" t="s">
        <v>462</v>
      </c>
      <c r="E19" s="150">
        <v>1</v>
      </c>
      <c r="F19" s="140" t="s">
        <v>459</v>
      </c>
      <c r="G19" s="126">
        <v>2700000</v>
      </c>
      <c r="H19" s="141" t="s">
        <v>101</v>
      </c>
      <c r="I19" s="22"/>
    </row>
    <row r="20" spans="2:11" ht="41.25" customHeight="1" x14ac:dyDescent="0.35">
      <c r="B20" s="150" t="s">
        <v>394</v>
      </c>
      <c r="C20" s="179" t="s">
        <v>468</v>
      </c>
      <c r="D20" s="156" t="s">
        <v>105</v>
      </c>
      <c r="E20" s="150">
        <v>1</v>
      </c>
      <c r="F20" s="140" t="s">
        <v>104</v>
      </c>
      <c r="G20" s="126">
        <v>300000</v>
      </c>
      <c r="H20" s="141" t="s">
        <v>101</v>
      </c>
      <c r="I20" s="22"/>
    </row>
    <row r="21" spans="2:11" ht="38.25" customHeight="1" x14ac:dyDescent="0.35">
      <c r="B21" s="150" t="s">
        <v>394</v>
      </c>
      <c r="C21" s="177" t="s">
        <v>469</v>
      </c>
      <c r="D21" s="144" t="s">
        <v>103</v>
      </c>
      <c r="E21" s="141">
        <v>1</v>
      </c>
      <c r="F21" s="140" t="s">
        <v>104</v>
      </c>
      <c r="G21" s="126">
        <v>850000</v>
      </c>
      <c r="H21" s="141" t="s">
        <v>101</v>
      </c>
      <c r="I21" s="22"/>
      <c r="K21" s="61"/>
    </row>
  </sheetData>
  <mergeCells count="1">
    <mergeCell ref="B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2" workbookViewId="0">
      <selection activeCell="E36" sqref="E36"/>
    </sheetView>
  </sheetViews>
  <sheetFormatPr defaultRowHeight="14.5" x14ac:dyDescent="0.35"/>
  <cols>
    <col min="1" max="1" width="5.453125" customWidth="1"/>
    <col min="2" max="2" width="12.6328125" customWidth="1"/>
    <col min="3" max="3" width="11.453125" customWidth="1"/>
    <col min="5" max="5" width="27" customWidth="1"/>
    <col min="6" max="6" width="13.6328125" style="65" customWidth="1"/>
    <col min="7" max="7" width="11.6328125" style="65" customWidth="1"/>
    <col min="8" max="8" width="12.54296875" style="65" customWidth="1"/>
    <col min="9" max="9" width="13.453125" customWidth="1"/>
  </cols>
  <sheetData>
    <row r="1" spans="1:8" x14ac:dyDescent="0.35">
      <c r="A1" s="676" t="s">
        <v>72</v>
      </c>
      <c r="B1" s="676"/>
      <c r="C1" s="676"/>
      <c r="D1" s="676"/>
      <c r="E1" s="676"/>
      <c r="F1" s="676"/>
      <c r="G1" s="676"/>
      <c r="H1" s="676"/>
    </row>
    <row r="3" spans="1:8" x14ac:dyDescent="0.35">
      <c r="A3" s="677" t="s">
        <v>80</v>
      </c>
      <c r="B3" s="677"/>
      <c r="C3" s="677"/>
      <c r="D3" s="677"/>
      <c r="E3" s="677"/>
      <c r="F3" s="677"/>
      <c r="G3" s="677"/>
      <c r="H3" s="677"/>
    </row>
    <row r="4" spans="1:8" x14ac:dyDescent="0.35">
      <c r="A4" s="676" t="s">
        <v>72</v>
      </c>
      <c r="B4" s="676"/>
      <c r="C4" s="676"/>
      <c r="D4" s="676"/>
      <c r="E4" s="676"/>
      <c r="F4" s="676"/>
      <c r="G4" s="676"/>
      <c r="H4" s="676"/>
    </row>
    <row r="5" spans="1:8" x14ac:dyDescent="0.35">
      <c r="A5" t="s">
        <v>450</v>
      </c>
    </row>
    <row r="6" spans="1:8" x14ac:dyDescent="0.35">
      <c r="A6" s="676" t="s">
        <v>84</v>
      </c>
      <c r="B6" s="676"/>
      <c r="C6" s="676"/>
      <c r="D6" s="676"/>
      <c r="E6" s="676"/>
      <c r="F6" s="676"/>
      <c r="G6" s="676"/>
      <c r="H6" s="676"/>
    </row>
    <row r="7" spans="1:8" x14ac:dyDescent="0.35">
      <c r="B7" s="47" t="s">
        <v>73</v>
      </c>
      <c r="C7" s="47" t="s">
        <v>74</v>
      </c>
      <c r="D7" s="47" t="s">
        <v>15</v>
      </c>
      <c r="E7" s="47" t="s">
        <v>75</v>
      </c>
      <c r="F7" s="48" t="s">
        <v>76</v>
      </c>
      <c r="G7" s="48" t="s">
        <v>77</v>
      </c>
      <c r="H7" s="48" t="s">
        <v>78</v>
      </c>
    </row>
    <row r="8" spans="1:8" x14ac:dyDescent="0.35">
      <c r="B8" s="112"/>
      <c r="C8" s="112"/>
      <c r="E8" s="111" t="s">
        <v>14</v>
      </c>
      <c r="H8" s="65">
        <v>0</v>
      </c>
    </row>
    <row r="9" spans="1:8" x14ac:dyDescent="0.35">
      <c r="A9" t="s">
        <v>79</v>
      </c>
      <c r="B9" s="119" t="s">
        <v>451</v>
      </c>
      <c r="C9" s="113"/>
      <c r="E9" s="111" t="s">
        <v>81</v>
      </c>
      <c r="G9" s="65">
        <v>30087202</v>
      </c>
      <c r="H9" s="65">
        <f>H8+G9-F9</f>
        <v>30087202</v>
      </c>
    </row>
    <row r="10" spans="1:8" x14ac:dyDescent="0.35">
      <c r="B10" s="119" t="s">
        <v>138</v>
      </c>
      <c r="C10" s="113">
        <v>5310</v>
      </c>
      <c r="D10">
        <v>445</v>
      </c>
      <c r="E10" s="111" t="s">
        <v>140</v>
      </c>
      <c r="F10" s="65">
        <v>6318267</v>
      </c>
      <c r="H10" s="65">
        <f t="shared" ref="H10:H30" si="0">H9+G10-F10</f>
        <v>23768935</v>
      </c>
    </row>
    <row r="11" spans="1:8" x14ac:dyDescent="0.35">
      <c r="B11" s="117" t="s">
        <v>138</v>
      </c>
      <c r="C11" s="114">
        <v>5311</v>
      </c>
      <c r="D11" s="92">
        <v>446</v>
      </c>
      <c r="E11" s="111" t="s">
        <v>141</v>
      </c>
      <c r="F11" s="65">
        <v>3710800</v>
      </c>
      <c r="G11" s="120"/>
      <c r="H11" s="65">
        <f t="shared" si="0"/>
        <v>20058135</v>
      </c>
    </row>
    <row r="12" spans="1:8" x14ac:dyDescent="0.35">
      <c r="B12" s="117" t="s">
        <v>156</v>
      </c>
      <c r="C12" s="115">
        <v>5322</v>
      </c>
      <c r="D12" s="92">
        <v>457</v>
      </c>
      <c r="E12" s="111" t="s">
        <v>157</v>
      </c>
      <c r="F12" s="65">
        <v>6318267</v>
      </c>
      <c r="G12" s="120"/>
      <c r="H12" s="65">
        <f t="shared" si="0"/>
        <v>13739868</v>
      </c>
    </row>
    <row r="13" spans="1:8" x14ac:dyDescent="0.35">
      <c r="B13" s="118" t="s">
        <v>156</v>
      </c>
      <c r="C13">
        <v>5323</v>
      </c>
      <c r="D13">
        <v>458</v>
      </c>
      <c r="E13" t="s">
        <v>158</v>
      </c>
      <c r="F13" s="65">
        <v>3710800</v>
      </c>
      <c r="H13" s="65">
        <f t="shared" si="0"/>
        <v>10029068</v>
      </c>
    </row>
    <row r="14" spans="1:8" x14ac:dyDescent="0.35">
      <c r="B14" s="118" t="s">
        <v>173</v>
      </c>
      <c r="C14">
        <v>5326</v>
      </c>
      <c r="D14">
        <v>462</v>
      </c>
      <c r="E14" t="s">
        <v>178</v>
      </c>
      <c r="F14" s="65">
        <v>6318267</v>
      </c>
      <c r="H14" s="65">
        <f t="shared" si="0"/>
        <v>3710801</v>
      </c>
    </row>
    <row r="15" spans="1:8" x14ac:dyDescent="0.35">
      <c r="B15" s="117" t="s">
        <v>173</v>
      </c>
      <c r="C15">
        <v>5327</v>
      </c>
      <c r="D15">
        <v>463</v>
      </c>
      <c r="E15" t="s">
        <v>179</v>
      </c>
      <c r="F15" s="65">
        <v>3710800</v>
      </c>
      <c r="H15" s="65">
        <f t="shared" si="0"/>
        <v>1</v>
      </c>
    </row>
    <row r="16" spans="1:8" x14ac:dyDescent="0.35">
      <c r="B16" s="117">
        <v>41733</v>
      </c>
      <c r="C16">
        <v>6057</v>
      </c>
      <c r="D16">
        <v>283</v>
      </c>
      <c r="E16" t="s">
        <v>83</v>
      </c>
      <c r="F16" s="65">
        <v>0</v>
      </c>
      <c r="G16" s="65">
        <v>30087202</v>
      </c>
      <c r="H16" s="65">
        <f t="shared" si="0"/>
        <v>30087203</v>
      </c>
    </row>
    <row r="17" spans="2:8" x14ac:dyDescent="0.35">
      <c r="B17" s="118" t="s">
        <v>197</v>
      </c>
      <c r="C17">
        <v>5334</v>
      </c>
      <c r="D17">
        <v>470</v>
      </c>
      <c r="E17" t="s">
        <v>193</v>
      </c>
      <c r="F17" s="65">
        <v>6318267</v>
      </c>
      <c r="H17" s="65">
        <f t="shared" si="0"/>
        <v>23768936</v>
      </c>
    </row>
    <row r="18" spans="2:8" x14ac:dyDescent="0.35">
      <c r="B18" s="118" t="s">
        <v>197</v>
      </c>
      <c r="C18">
        <v>5335</v>
      </c>
      <c r="D18">
        <v>471</v>
      </c>
      <c r="E18" t="s">
        <v>194</v>
      </c>
      <c r="F18" s="65">
        <v>3710800</v>
      </c>
      <c r="H18" s="65">
        <f t="shared" si="0"/>
        <v>20058136</v>
      </c>
    </row>
    <row r="19" spans="2:8" x14ac:dyDescent="0.35">
      <c r="B19" s="118">
        <v>41676</v>
      </c>
      <c r="C19" s="16">
        <v>5353</v>
      </c>
      <c r="D19">
        <v>497</v>
      </c>
      <c r="E19" t="s">
        <v>226</v>
      </c>
      <c r="F19" s="65">
        <v>6318267</v>
      </c>
      <c r="H19" s="65">
        <f t="shared" si="0"/>
        <v>13739869</v>
      </c>
    </row>
    <row r="20" spans="2:8" x14ac:dyDescent="0.35">
      <c r="B20" s="118">
        <v>41676</v>
      </c>
      <c r="C20">
        <v>5354</v>
      </c>
      <c r="D20">
        <v>498</v>
      </c>
      <c r="E20" t="s">
        <v>227</v>
      </c>
      <c r="F20" s="65">
        <v>3710800</v>
      </c>
      <c r="H20" s="65">
        <f t="shared" si="0"/>
        <v>10029069</v>
      </c>
    </row>
    <row r="21" spans="2:8" x14ac:dyDescent="0.35">
      <c r="B21" s="116" t="s">
        <v>241</v>
      </c>
      <c r="C21">
        <v>5364</v>
      </c>
      <c r="D21">
        <v>509</v>
      </c>
      <c r="E21" t="s">
        <v>238</v>
      </c>
      <c r="F21" s="65">
        <v>6318267</v>
      </c>
      <c r="H21" s="65">
        <f t="shared" si="0"/>
        <v>3710802</v>
      </c>
    </row>
    <row r="22" spans="2:8" x14ac:dyDescent="0.35">
      <c r="B22" s="116" t="s">
        <v>241</v>
      </c>
      <c r="C22">
        <v>5365</v>
      </c>
      <c r="D22">
        <v>510</v>
      </c>
      <c r="E22" t="s">
        <v>239</v>
      </c>
      <c r="F22" s="65">
        <v>3710800</v>
      </c>
      <c r="H22" s="65">
        <f t="shared" si="0"/>
        <v>2</v>
      </c>
    </row>
    <row r="23" spans="2:8" x14ac:dyDescent="0.35">
      <c r="B23" s="119">
        <v>41858</v>
      </c>
      <c r="E23" t="s">
        <v>82</v>
      </c>
      <c r="G23" s="65">
        <v>30087202</v>
      </c>
      <c r="H23" s="65">
        <f t="shared" si="0"/>
        <v>30087204</v>
      </c>
    </row>
    <row r="24" spans="2:8" x14ac:dyDescent="0.35">
      <c r="B24" s="116" t="s">
        <v>268</v>
      </c>
      <c r="C24">
        <v>5382</v>
      </c>
      <c r="D24">
        <v>528</v>
      </c>
      <c r="E24" t="s">
        <v>269</v>
      </c>
      <c r="F24" s="65">
        <v>6318267</v>
      </c>
      <c r="H24" s="65">
        <f t="shared" si="0"/>
        <v>23768937</v>
      </c>
    </row>
    <row r="25" spans="2:8" x14ac:dyDescent="0.35">
      <c r="B25" s="116" t="s">
        <v>268</v>
      </c>
      <c r="C25">
        <v>5383</v>
      </c>
      <c r="D25">
        <v>529</v>
      </c>
      <c r="E25" t="s">
        <v>270</v>
      </c>
      <c r="F25" s="65">
        <v>3710800</v>
      </c>
      <c r="H25" s="65">
        <f t="shared" si="0"/>
        <v>20058137</v>
      </c>
    </row>
    <row r="26" spans="2:8" x14ac:dyDescent="0.35">
      <c r="B26" s="116" t="s">
        <v>313</v>
      </c>
      <c r="C26" s="16">
        <v>5394</v>
      </c>
      <c r="D26">
        <v>541</v>
      </c>
      <c r="E26" t="s">
        <v>306</v>
      </c>
      <c r="F26" s="65">
        <v>6318267</v>
      </c>
      <c r="H26" s="65">
        <f t="shared" si="0"/>
        <v>13739870</v>
      </c>
    </row>
    <row r="27" spans="2:8" x14ac:dyDescent="0.35">
      <c r="B27" s="116" t="s">
        <v>313</v>
      </c>
      <c r="C27" s="16">
        <v>5395</v>
      </c>
      <c r="D27">
        <v>542</v>
      </c>
      <c r="E27" t="s">
        <v>307</v>
      </c>
      <c r="F27" s="65">
        <v>3710800</v>
      </c>
      <c r="H27" s="65">
        <f t="shared" si="0"/>
        <v>10029070</v>
      </c>
    </row>
    <row r="28" spans="2:8" x14ac:dyDescent="0.35">
      <c r="B28" s="116" t="s">
        <v>336</v>
      </c>
      <c r="C28">
        <v>723</v>
      </c>
      <c r="D28">
        <v>572</v>
      </c>
      <c r="E28" t="s">
        <v>361</v>
      </c>
      <c r="F28" s="65">
        <v>6318267</v>
      </c>
      <c r="H28" s="65">
        <f t="shared" si="0"/>
        <v>3710803</v>
      </c>
    </row>
    <row r="29" spans="2:8" x14ac:dyDescent="0.35">
      <c r="B29" s="116" t="s">
        <v>336</v>
      </c>
      <c r="C29">
        <v>724</v>
      </c>
      <c r="D29">
        <v>573</v>
      </c>
      <c r="E29" t="s">
        <v>362</v>
      </c>
      <c r="F29" s="65">
        <v>3710800</v>
      </c>
      <c r="H29" s="65">
        <f t="shared" si="0"/>
        <v>3</v>
      </c>
    </row>
    <row r="30" spans="2:8" x14ac:dyDescent="0.35">
      <c r="E30" s="47" t="s">
        <v>66</v>
      </c>
      <c r="H30" s="65">
        <f t="shared" si="0"/>
        <v>3</v>
      </c>
    </row>
  </sheetData>
  <mergeCells count="4">
    <mergeCell ref="A1:H1"/>
    <mergeCell ref="A3:H3"/>
    <mergeCell ref="A4:H4"/>
    <mergeCell ref="A6:H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1265"/>
  <sheetViews>
    <sheetView topLeftCell="A14" workbookViewId="0">
      <selection activeCell="E26" sqref="E26"/>
    </sheetView>
  </sheetViews>
  <sheetFormatPr defaultColWidth="9" defaultRowHeight="15.5" x14ac:dyDescent="0.35"/>
  <cols>
    <col min="1" max="1" width="3.6328125" style="2" customWidth="1"/>
    <col min="2" max="2" width="11.08984375" style="2" customWidth="1"/>
    <col min="3" max="3" width="11" style="2" customWidth="1"/>
    <col min="4" max="4" width="21.36328125" style="2" customWidth="1"/>
    <col min="5" max="5" width="14" style="2" customWidth="1"/>
    <col min="6" max="6" width="15.54296875" style="2" customWidth="1"/>
    <col min="7" max="7" width="20.08984375" style="3" customWidth="1"/>
    <col min="8" max="54" width="9.08984375" style="3" customWidth="1"/>
    <col min="55" max="16384" width="9" style="2"/>
  </cols>
  <sheetData>
    <row r="1" spans="2:54" x14ac:dyDescent="0.35">
      <c r="B1"/>
      <c r="C1"/>
      <c r="D1"/>
      <c r="E1"/>
      <c r="F1"/>
      <c r="AX1" s="2"/>
      <c r="AY1" s="2"/>
      <c r="AZ1" s="2"/>
      <c r="BA1" s="2"/>
      <c r="BB1" s="2"/>
    </row>
    <row r="2" spans="2:54" ht="18.5" x14ac:dyDescent="0.45">
      <c r="B2" s="679" t="s">
        <v>23</v>
      </c>
      <c r="C2" s="679"/>
      <c r="D2" s="679"/>
      <c r="E2" s="679"/>
      <c r="F2" s="679"/>
      <c r="AX2" s="2"/>
      <c r="AY2" s="2"/>
      <c r="AZ2" s="2"/>
      <c r="BA2" s="2"/>
      <c r="BB2" s="2"/>
    </row>
    <row r="3" spans="2:54" ht="18.5" x14ac:dyDescent="0.45">
      <c r="B3" s="679" t="s">
        <v>6</v>
      </c>
      <c r="C3" s="679"/>
      <c r="D3" s="679"/>
      <c r="E3" s="679"/>
      <c r="F3" s="679"/>
      <c r="AX3" s="2"/>
      <c r="AY3" s="2"/>
      <c r="AZ3" s="2"/>
      <c r="BA3" s="2"/>
      <c r="BB3" s="2"/>
    </row>
    <row r="4" spans="2:54" ht="19" thickBot="1" x14ac:dyDescent="0.5">
      <c r="B4" s="680" t="s">
        <v>501</v>
      </c>
      <c r="C4" s="680"/>
      <c r="D4" s="680"/>
      <c r="E4" s="680"/>
      <c r="F4" s="680"/>
      <c r="AX4" s="2"/>
      <c r="AY4" s="2"/>
      <c r="AZ4" s="2"/>
      <c r="BA4" s="2"/>
      <c r="BB4" s="2"/>
    </row>
    <row r="5" spans="2:54" x14ac:dyDescent="0.35">
      <c r="B5" s="1" t="s">
        <v>502</v>
      </c>
      <c r="C5" s="1"/>
      <c r="D5" s="1"/>
      <c r="E5" s="1"/>
      <c r="F5" s="1"/>
      <c r="AX5" s="2"/>
      <c r="AY5" s="2"/>
      <c r="AZ5" s="2"/>
      <c r="BA5" s="2"/>
      <c r="BB5" s="2"/>
    </row>
    <row r="6" spans="2:54" x14ac:dyDescent="0.35">
      <c r="B6" s="4"/>
      <c r="C6" s="4"/>
      <c r="D6" s="4"/>
      <c r="E6" s="5"/>
      <c r="F6" s="4" t="s">
        <v>9</v>
      </c>
      <c r="AX6" s="2"/>
      <c r="AY6" s="2"/>
      <c r="AZ6" s="2"/>
      <c r="BA6" s="2"/>
      <c r="BB6" s="2"/>
    </row>
    <row r="7" spans="2:54" x14ac:dyDescent="0.35">
      <c r="B7" s="5" t="s">
        <v>10</v>
      </c>
      <c r="C7" s="5"/>
      <c r="D7" s="5"/>
      <c r="E7" s="6"/>
      <c r="F7" s="6">
        <v>4458016</v>
      </c>
      <c r="AX7" s="2"/>
      <c r="AY7" s="2"/>
      <c r="AZ7" s="2"/>
      <c r="BA7" s="2"/>
      <c r="BB7" s="2"/>
    </row>
    <row r="8" spans="2:54" x14ac:dyDescent="0.35">
      <c r="B8" s="681" t="s">
        <v>21</v>
      </c>
      <c r="C8" s="681"/>
      <c r="D8" s="681"/>
      <c r="E8" s="6"/>
      <c r="F8" s="6"/>
      <c r="AX8" s="2"/>
      <c r="AY8" s="2"/>
      <c r="AZ8" s="2"/>
      <c r="BA8" s="2"/>
      <c r="BB8" s="2"/>
    </row>
    <row r="9" spans="2:54" x14ac:dyDescent="0.35">
      <c r="B9" s="5"/>
      <c r="C9" s="4" t="s">
        <v>8</v>
      </c>
      <c r="D9" s="5"/>
      <c r="E9" s="4" t="s">
        <v>9</v>
      </c>
      <c r="F9" s="6"/>
      <c r="AX9" s="2"/>
      <c r="AY9" s="2"/>
      <c r="AZ9" s="2"/>
      <c r="BA9" s="2"/>
      <c r="BB9" s="2"/>
    </row>
    <row r="10" spans="2:54" x14ac:dyDescent="0.35">
      <c r="B10" s="23"/>
      <c r="C10" s="42"/>
      <c r="D10" s="199"/>
      <c r="E10" s="198"/>
      <c r="F10" s="6"/>
      <c r="AX10" s="2"/>
      <c r="AY10" s="2"/>
      <c r="AZ10" s="2"/>
      <c r="BA10" s="2"/>
      <c r="BB10" s="2"/>
    </row>
    <row r="11" spans="2:54" x14ac:dyDescent="0.35">
      <c r="B11" s="23"/>
      <c r="C11" s="42"/>
      <c r="D11" s="39"/>
      <c r="E11" s="6"/>
      <c r="F11" s="6"/>
      <c r="AX11" s="2"/>
      <c r="AY11" s="2"/>
      <c r="AZ11" s="2"/>
      <c r="BA11" s="2"/>
      <c r="BB11" s="2"/>
    </row>
    <row r="12" spans="2:54" x14ac:dyDescent="0.35">
      <c r="B12" s="23"/>
      <c r="C12" s="5"/>
      <c r="D12" s="5"/>
      <c r="E12" s="6"/>
      <c r="F12" s="6"/>
      <c r="AX12" s="2"/>
      <c r="AY12" s="2"/>
      <c r="AZ12" s="2"/>
      <c r="BA12" s="2"/>
      <c r="BB12" s="2"/>
    </row>
    <row r="13" spans="2:54" x14ac:dyDescent="0.35">
      <c r="B13" s="23"/>
      <c r="C13" s="5"/>
      <c r="D13" s="5"/>
      <c r="E13" s="6"/>
      <c r="F13" s="6"/>
      <c r="AX13" s="2"/>
      <c r="AY13" s="2"/>
      <c r="AZ13" s="2"/>
      <c r="BA13" s="2"/>
      <c r="BB13" s="2"/>
    </row>
    <row r="14" spans="2:54" x14ac:dyDescent="0.35">
      <c r="B14" s="23"/>
      <c r="C14" s="5"/>
      <c r="D14" s="5"/>
      <c r="E14" s="6"/>
      <c r="F14" s="6"/>
      <c r="AX14" s="2"/>
      <c r="AY14" s="2"/>
      <c r="AZ14" s="2"/>
      <c r="BA14" s="2"/>
      <c r="BB14" s="2"/>
    </row>
    <row r="15" spans="2:54" x14ac:dyDescent="0.35">
      <c r="B15" s="5"/>
      <c r="C15" s="5"/>
      <c r="D15" s="5"/>
      <c r="E15" s="6"/>
      <c r="F15" s="6"/>
      <c r="AX15" s="2"/>
      <c r="AY15" s="2"/>
      <c r="AZ15" s="2"/>
      <c r="BA15" s="2"/>
      <c r="BB15" s="2"/>
    </row>
    <row r="16" spans="2:54" x14ac:dyDescent="0.35">
      <c r="B16" s="5"/>
      <c r="C16" s="5"/>
      <c r="D16" s="5"/>
      <c r="E16" s="6"/>
      <c r="F16" s="6"/>
      <c r="AX16" s="2"/>
      <c r="AY16" s="2"/>
      <c r="AZ16" s="2"/>
      <c r="BA16" s="2"/>
      <c r="BB16" s="2"/>
    </row>
    <row r="17" spans="2:54" x14ac:dyDescent="0.35">
      <c r="B17" s="5"/>
      <c r="C17" s="5"/>
      <c r="D17" s="5"/>
      <c r="E17" s="6"/>
      <c r="F17" s="6"/>
      <c r="AX17" s="2"/>
      <c r="AY17" s="2"/>
      <c r="AZ17" s="2"/>
      <c r="BA17" s="2"/>
      <c r="BB17" s="2"/>
    </row>
    <row r="18" spans="2:54" x14ac:dyDescent="0.35">
      <c r="B18" s="5"/>
      <c r="C18" s="5"/>
      <c r="D18" s="5"/>
      <c r="E18" s="7"/>
      <c r="F18" s="6"/>
      <c r="AX18" s="2"/>
      <c r="AY18" s="2"/>
      <c r="AZ18" s="2"/>
      <c r="BA18" s="2"/>
      <c r="BB18" s="2"/>
    </row>
    <row r="19" spans="2:54" x14ac:dyDescent="0.35">
      <c r="B19" s="681" t="s">
        <v>22</v>
      </c>
      <c r="C19" s="681"/>
      <c r="D19" s="681"/>
      <c r="E19" s="6"/>
      <c r="F19" s="6">
        <v>0</v>
      </c>
      <c r="AX19" s="2"/>
      <c r="AY19" s="2"/>
      <c r="AZ19" s="2"/>
      <c r="BA19" s="2"/>
      <c r="BB19" s="2"/>
    </row>
    <row r="20" spans="2:54" x14ac:dyDescent="0.35">
      <c r="B20" s="5"/>
      <c r="C20" s="5"/>
      <c r="D20" s="5"/>
      <c r="E20" s="6"/>
      <c r="F20" s="6"/>
      <c r="AX20" s="2"/>
      <c r="AY20" s="2"/>
      <c r="AZ20" s="2"/>
      <c r="BA20" s="2"/>
      <c r="BB20" s="2"/>
    </row>
    <row r="21" spans="2:54" x14ac:dyDescent="0.35">
      <c r="B21" s="682" t="s">
        <v>7</v>
      </c>
      <c r="C21" s="682"/>
      <c r="D21" s="682"/>
      <c r="E21" s="6"/>
      <c r="F21" s="6">
        <f>F7-E10-E11-E12-E13-E14</f>
        <v>4458016</v>
      </c>
      <c r="AX21" s="2"/>
      <c r="AY21" s="2"/>
      <c r="AZ21" s="2"/>
      <c r="BA21" s="2"/>
      <c r="BB21" s="2"/>
    </row>
    <row r="22" spans="2:54" x14ac:dyDescent="0.35">
      <c r="B22" s="27"/>
      <c r="C22" s="27"/>
      <c r="D22" s="27"/>
      <c r="E22" s="3"/>
      <c r="F22" s="3"/>
    </row>
    <row r="23" spans="2:54" x14ac:dyDescent="0.35">
      <c r="E23" s="3"/>
      <c r="F23" s="3"/>
    </row>
    <row r="24" spans="2:54" x14ac:dyDescent="0.35">
      <c r="B24" s="2" t="s">
        <v>11</v>
      </c>
      <c r="E24" s="3" t="s">
        <v>19</v>
      </c>
      <c r="F24" s="3"/>
    </row>
    <row r="25" spans="2:54" x14ac:dyDescent="0.35">
      <c r="D25" s="2" t="s">
        <v>17</v>
      </c>
      <c r="E25" s="678" t="s">
        <v>18</v>
      </c>
      <c r="F25" s="678"/>
    </row>
    <row r="26" spans="2:54" x14ac:dyDescent="0.35">
      <c r="E26" s="3"/>
      <c r="F26" s="3"/>
    </row>
    <row r="27" spans="2:54" x14ac:dyDescent="0.35">
      <c r="B27" s="2" t="s">
        <v>12</v>
      </c>
      <c r="E27" s="3" t="s">
        <v>20</v>
      </c>
      <c r="F27" s="3"/>
    </row>
    <row r="28" spans="2:54" x14ac:dyDescent="0.35">
      <c r="D28" s="2" t="s">
        <v>17</v>
      </c>
      <c r="E28" s="678" t="s">
        <v>18</v>
      </c>
      <c r="F28" s="678"/>
    </row>
    <row r="29" spans="2:54" x14ac:dyDescent="0.35">
      <c r="E29" s="3"/>
      <c r="F29" s="3"/>
    </row>
    <row r="30" spans="2:54" x14ac:dyDescent="0.35">
      <c r="B30" s="2" t="s">
        <v>24</v>
      </c>
      <c r="E30" s="3" t="s">
        <v>25</v>
      </c>
      <c r="F30" s="3"/>
    </row>
    <row r="31" spans="2:54" x14ac:dyDescent="0.35">
      <c r="D31" s="2" t="s">
        <v>17</v>
      </c>
      <c r="E31" s="678" t="s">
        <v>18</v>
      </c>
      <c r="F31" s="678"/>
    </row>
    <row r="32" spans="2:54" x14ac:dyDescent="0.35">
      <c r="B32"/>
      <c r="C32"/>
      <c r="D32"/>
      <c r="E32"/>
      <c r="F32"/>
    </row>
    <row r="33" spans="5:6" x14ac:dyDescent="0.35">
      <c r="E33" s="3"/>
      <c r="F33" s="3"/>
    </row>
    <row r="34" spans="5:6" x14ac:dyDescent="0.35">
      <c r="E34" s="3"/>
      <c r="F34" s="3"/>
    </row>
    <row r="35" spans="5:6" x14ac:dyDescent="0.35">
      <c r="E35" s="3"/>
      <c r="F35" s="3"/>
    </row>
    <row r="36" spans="5:6" x14ac:dyDescent="0.35">
      <c r="E36" s="3"/>
      <c r="F36" s="3"/>
    </row>
    <row r="37" spans="5:6" x14ac:dyDescent="0.35">
      <c r="E37" s="3"/>
      <c r="F37" s="3"/>
    </row>
    <row r="38" spans="5:6" x14ac:dyDescent="0.35">
      <c r="E38" s="3"/>
      <c r="F38" s="3"/>
    </row>
    <row r="39" spans="5:6" x14ac:dyDescent="0.35">
      <c r="E39" s="3"/>
      <c r="F39" s="3"/>
    </row>
    <row r="40" spans="5:6" x14ac:dyDescent="0.35">
      <c r="E40" s="3"/>
      <c r="F40" s="3"/>
    </row>
    <row r="41" spans="5:6" x14ac:dyDescent="0.35">
      <c r="E41" s="3"/>
      <c r="F41" s="3"/>
    </row>
    <row r="42" spans="5:6" x14ac:dyDescent="0.35">
      <c r="E42" s="3"/>
      <c r="F42" s="3"/>
    </row>
    <row r="43" spans="5:6" x14ac:dyDescent="0.35">
      <c r="E43" s="3"/>
      <c r="F43" s="3"/>
    </row>
    <row r="44" spans="5:6" x14ac:dyDescent="0.35">
      <c r="E44" s="3"/>
      <c r="F44" s="3"/>
    </row>
    <row r="45" spans="5:6" x14ac:dyDescent="0.35">
      <c r="E45" s="3"/>
      <c r="F45" s="3"/>
    </row>
    <row r="46" spans="5:6" x14ac:dyDescent="0.35">
      <c r="E46" s="3"/>
      <c r="F46" s="3"/>
    </row>
    <row r="47" spans="5:6" x14ac:dyDescent="0.35">
      <c r="E47" s="3"/>
      <c r="F47" s="3"/>
    </row>
    <row r="48" spans="5:6" x14ac:dyDescent="0.35">
      <c r="E48" s="3"/>
      <c r="F48" s="3"/>
    </row>
    <row r="49" spans="5:6" x14ac:dyDescent="0.35">
      <c r="E49" s="3"/>
      <c r="F49" s="3"/>
    </row>
    <row r="50" spans="5:6" x14ac:dyDescent="0.35">
      <c r="E50" s="3"/>
      <c r="F50" s="3"/>
    </row>
    <row r="51" spans="5:6" x14ac:dyDescent="0.35">
      <c r="E51" s="3"/>
      <c r="F51" s="3"/>
    </row>
    <row r="52" spans="5:6" x14ac:dyDescent="0.35">
      <c r="E52" s="3"/>
      <c r="F52" s="3"/>
    </row>
    <row r="53" spans="5:6" x14ac:dyDescent="0.35">
      <c r="E53" s="3"/>
      <c r="F53" s="3"/>
    </row>
    <row r="54" spans="5:6" x14ac:dyDescent="0.35">
      <c r="E54" s="3"/>
      <c r="F54" s="3"/>
    </row>
    <row r="55" spans="5:6" x14ac:dyDescent="0.35">
      <c r="E55" s="3"/>
      <c r="F55" s="3"/>
    </row>
    <row r="56" spans="5:6" x14ac:dyDescent="0.35">
      <c r="E56" s="3"/>
      <c r="F56" s="3"/>
    </row>
    <row r="57" spans="5:6" x14ac:dyDescent="0.35">
      <c r="E57" s="3"/>
      <c r="F57" s="3"/>
    </row>
    <row r="58" spans="5:6" x14ac:dyDescent="0.35">
      <c r="E58" s="3"/>
      <c r="F58" s="3"/>
    </row>
    <row r="59" spans="5:6" x14ac:dyDescent="0.35">
      <c r="E59" s="3"/>
      <c r="F59" s="3"/>
    </row>
    <row r="60" spans="5:6" x14ac:dyDescent="0.35">
      <c r="E60" s="3"/>
      <c r="F60" s="3"/>
    </row>
    <row r="61" spans="5:6" x14ac:dyDescent="0.35">
      <c r="E61" s="3"/>
      <c r="F61" s="3"/>
    </row>
    <row r="62" spans="5:6" x14ac:dyDescent="0.35">
      <c r="E62" s="3"/>
      <c r="F62" s="3"/>
    </row>
    <row r="63" spans="5:6" x14ac:dyDescent="0.35">
      <c r="E63" s="3"/>
      <c r="F63" s="3"/>
    </row>
    <row r="64" spans="5:6" x14ac:dyDescent="0.35">
      <c r="E64" s="3"/>
      <c r="F64" s="3"/>
    </row>
    <row r="65" spans="5:6" x14ac:dyDescent="0.35">
      <c r="E65" s="3"/>
      <c r="F65" s="3"/>
    </row>
    <row r="66" spans="5:6" x14ac:dyDescent="0.35">
      <c r="E66" s="3"/>
      <c r="F66" s="3"/>
    </row>
    <row r="67" spans="5:6" x14ac:dyDescent="0.35">
      <c r="E67" s="3"/>
      <c r="F67" s="3"/>
    </row>
    <row r="68" spans="5:6" x14ac:dyDescent="0.35">
      <c r="E68" s="3"/>
      <c r="F68" s="3"/>
    </row>
    <row r="69" spans="5:6" x14ac:dyDescent="0.35">
      <c r="E69" s="3"/>
      <c r="F69" s="3"/>
    </row>
    <row r="70" spans="5:6" x14ac:dyDescent="0.35">
      <c r="E70" s="3"/>
      <c r="F70" s="3"/>
    </row>
    <row r="71" spans="5:6" x14ac:dyDescent="0.35">
      <c r="E71" s="3"/>
      <c r="F71" s="3"/>
    </row>
    <row r="72" spans="5:6" x14ac:dyDescent="0.35">
      <c r="E72" s="3"/>
      <c r="F72" s="3"/>
    </row>
    <row r="73" spans="5:6" x14ac:dyDescent="0.35">
      <c r="E73" s="3"/>
      <c r="F73" s="3"/>
    </row>
    <row r="74" spans="5:6" x14ac:dyDescent="0.35">
      <c r="E74" s="3"/>
      <c r="F74" s="3"/>
    </row>
    <row r="75" spans="5:6" x14ac:dyDescent="0.35">
      <c r="E75" s="3"/>
      <c r="F75" s="3"/>
    </row>
    <row r="76" spans="5:6" x14ac:dyDescent="0.35">
      <c r="E76" s="3"/>
      <c r="F76" s="3"/>
    </row>
    <row r="77" spans="5:6" x14ac:dyDescent="0.35">
      <c r="E77" s="3"/>
      <c r="F77" s="3"/>
    </row>
    <row r="78" spans="5:6" x14ac:dyDescent="0.35">
      <c r="E78" s="3"/>
      <c r="F78" s="3"/>
    </row>
    <row r="79" spans="5:6" x14ac:dyDescent="0.35">
      <c r="E79" s="3"/>
      <c r="F79" s="3"/>
    </row>
    <row r="80" spans="5:6" x14ac:dyDescent="0.35">
      <c r="E80" s="3"/>
      <c r="F80" s="3"/>
    </row>
    <row r="81" spans="5:6" x14ac:dyDescent="0.35">
      <c r="E81" s="3"/>
      <c r="F81" s="3"/>
    </row>
    <row r="82" spans="5:6" x14ac:dyDescent="0.35">
      <c r="E82" s="3"/>
      <c r="F82" s="3"/>
    </row>
    <row r="83" spans="5:6" x14ac:dyDescent="0.35">
      <c r="E83" s="3"/>
      <c r="F83" s="3"/>
    </row>
    <row r="84" spans="5:6" x14ac:dyDescent="0.35">
      <c r="E84" s="3"/>
      <c r="F84" s="3"/>
    </row>
    <row r="85" spans="5:6" x14ac:dyDescent="0.35">
      <c r="E85" s="3"/>
      <c r="F85" s="3"/>
    </row>
    <row r="86" spans="5:6" x14ac:dyDescent="0.35">
      <c r="E86" s="3"/>
      <c r="F86" s="3"/>
    </row>
    <row r="87" spans="5:6" x14ac:dyDescent="0.35">
      <c r="E87" s="3"/>
      <c r="F87" s="3"/>
    </row>
    <row r="88" spans="5:6" x14ac:dyDescent="0.35">
      <c r="E88" s="3"/>
      <c r="F88" s="3"/>
    </row>
    <row r="89" spans="5:6" x14ac:dyDescent="0.35">
      <c r="E89" s="3"/>
      <c r="F89" s="3"/>
    </row>
    <row r="90" spans="5:6" x14ac:dyDescent="0.35">
      <c r="E90" s="3"/>
      <c r="F90" s="3"/>
    </row>
    <row r="91" spans="5:6" x14ac:dyDescent="0.35">
      <c r="E91" s="3"/>
      <c r="F91" s="3"/>
    </row>
    <row r="92" spans="5:6" x14ac:dyDescent="0.35">
      <c r="E92" s="3"/>
      <c r="F92" s="3"/>
    </row>
    <row r="93" spans="5:6" x14ac:dyDescent="0.35">
      <c r="E93" s="3"/>
      <c r="F93" s="3"/>
    </row>
    <row r="94" spans="5:6" x14ac:dyDescent="0.35">
      <c r="E94" s="3"/>
      <c r="F94" s="3"/>
    </row>
    <row r="95" spans="5:6" x14ac:dyDescent="0.35">
      <c r="E95" s="3"/>
      <c r="F95" s="3"/>
    </row>
    <row r="96" spans="5:6" x14ac:dyDescent="0.35">
      <c r="E96" s="3"/>
      <c r="F96" s="3"/>
    </row>
    <row r="97" spans="5:6" x14ac:dyDescent="0.35">
      <c r="E97" s="3"/>
      <c r="F97" s="3"/>
    </row>
    <row r="98" spans="5:6" x14ac:dyDescent="0.35">
      <c r="E98" s="3"/>
      <c r="F98" s="3"/>
    </row>
    <row r="99" spans="5:6" x14ac:dyDescent="0.35">
      <c r="E99" s="3"/>
      <c r="F99" s="3"/>
    </row>
    <row r="100" spans="5:6" x14ac:dyDescent="0.35">
      <c r="E100" s="3"/>
      <c r="F100" s="3"/>
    </row>
    <row r="101" spans="5:6" x14ac:dyDescent="0.35">
      <c r="E101" s="3"/>
      <c r="F101" s="3"/>
    </row>
    <row r="102" spans="5:6" x14ac:dyDescent="0.35">
      <c r="E102" s="3"/>
      <c r="F102" s="3"/>
    </row>
    <row r="103" spans="5:6" x14ac:dyDescent="0.35">
      <c r="E103" s="3"/>
      <c r="F103" s="3"/>
    </row>
    <row r="104" spans="5:6" x14ac:dyDescent="0.35">
      <c r="E104" s="3"/>
      <c r="F104" s="3"/>
    </row>
    <row r="105" spans="5:6" x14ac:dyDescent="0.35">
      <c r="E105" s="3"/>
      <c r="F105" s="3"/>
    </row>
    <row r="106" spans="5:6" x14ac:dyDescent="0.35">
      <c r="E106" s="3"/>
      <c r="F106" s="3"/>
    </row>
    <row r="107" spans="5:6" x14ac:dyDescent="0.35">
      <c r="E107" s="3"/>
      <c r="F107" s="3"/>
    </row>
    <row r="108" spans="5:6" x14ac:dyDescent="0.35">
      <c r="E108" s="3"/>
      <c r="F108" s="3"/>
    </row>
    <row r="109" spans="5:6" x14ac:dyDescent="0.35">
      <c r="E109" s="3"/>
      <c r="F109" s="3"/>
    </row>
    <row r="110" spans="5:6" x14ac:dyDescent="0.35">
      <c r="E110" s="3"/>
      <c r="F110" s="3"/>
    </row>
    <row r="111" spans="5:6" x14ac:dyDescent="0.35">
      <c r="E111" s="3"/>
      <c r="F111" s="3"/>
    </row>
    <row r="112" spans="5:6" x14ac:dyDescent="0.35">
      <c r="E112" s="3"/>
      <c r="F112" s="3"/>
    </row>
    <row r="113" spans="5:6" x14ac:dyDescent="0.35">
      <c r="E113" s="3"/>
      <c r="F113" s="3"/>
    </row>
    <row r="114" spans="5:6" x14ac:dyDescent="0.35">
      <c r="E114" s="3"/>
      <c r="F114" s="3"/>
    </row>
    <row r="115" spans="5:6" x14ac:dyDescent="0.35">
      <c r="E115" s="3"/>
      <c r="F115" s="3"/>
    </row>
    <row r="116" spans="5:6" x14ac:dyDescent="0.35">
      <c r="E116" s="3"/>
      <c r="F116" s="3"/>
    </row>
    <row r="117" spans="5:6" x14ac:dyDescent="0.35">
      <c r="E117" s="3"/>
      <c r="F117" s="3"/>
    </row>
    <row r="118" spans="5:6" x14ac:dyDescent="0.35">
      <c r="E118" s="3"/>
      <c r="F118" s="3"/>
    </row>
    <row r="119" spans="5:6" x14ac:dyDescent="0.35">
      <c r="E119" s="3"/>
      <c r="F119" s="3"/>
    </row>
    <row r="120" spans="5:6" x14ac:dyDescent="0.35">
      <c r="E120" s="3"/>
      <c r="F120" s="3"/>
    </row>
    <row r="121" spans="5:6" x14ac:dyDescent="0.35">
      <c r="E121" s="3"/>
      <c r="F121" s="3"/>
    </row>
    <row r="122" spans="5:6" x14ac:dyDescent="0.35">
      <c r="E122" s="3"/>
      <c r="F122" s="3"/>
    </row>
    <row r="123" spans="5:6" x14ac:dyDescent="0.35">
      <c r="E123" s="3"/>
      <c r="F123" s="3"/>
    </row>
    <row r="124" spans="5:6" x14ac:dyDescent="0.35">
      <c r="E124" s="3"/>
      <c r="F124" s="3"/>
    </row>
    <row r="125" spans="5:6" x14ac:dyDescent="0.35">
      <c r="E125" s="3"/>
      <c r="F125" s="3"/>
    </row>
    <row r="126" spans="5:6" x14ac:dyDescent="0.35">
      <c r="E126" s="3"/>
      <c r="F126" s="3"/>
    </row>
    <row r="127" spans="5:6" x14ac:dyDescent="0.35">
      <c r="E127" s="3"/>
      <c r="F127" s="3"/>
    </row>
    <row r="128" spans="5:6" x14ac:dyDescent="0.35">
      <c r="E128" s="3"/>
      <c r="F128" s="3"/>
    </row>
    <row r="129" spans="5:6" x14ac:dyDescent="0.35">
      <c r="E129" s="3"/>
      <c r="F129" s="3"/>
    </row>
    <row r="130" spans="5:6" x14ac:dyDescent="0.35">
      <c r="E130" s="3"/>
      <c r="F130" s="3"/>
    </row>
    <row r="131" spans="5:6" x14ac:dyDescent="0.35">
      <c r="E131" s="3"/>
      <c r="F131" s="3"/>
    </row>
    <row r="132" spans="5:6" x14ac:dyDescent="0.35">
      <c r="E132" s="3"/>
      <c r="F132" s="3"/>
    </row>
    <row r="133" spans="5:6" x14ac:dyDescent="0.35">
      <c r="E133" s="3"/>
      <c r="F133" s="3"/>
    </row>
    <row r="134" spans="5:6" x14ac:dyDescent="0.35">
      <c r="E134" s="3"/>
      <c r="F134" s="3"/>
    </row>
    <row r="135" spans="5:6" x14ac:dyDescent="0.35">
      <c r="E135" s="3"/>
      <c r="F135" s="3"/>
    </row>
    <row r="136" spans="5:6" x14ac:dyDescent="0.35">
      <c r="E136" s="3"/>
      <c r="F136" s="3"/>
    </row>
    <row r="137" spans="5:6" x14ac:dyDescent="0.35">
      <c r="E137" s="3"/>
      <c r="F137" s="3"/>
    </row>
    <row r="138" spans="5:6" x14ac:dyDescent="0.35">
      <c r="E138" s="3"/>
      <c r="F138" s="3"/>
    </row>
    <row r="139" spans="5:6" x14ac:dyDescent="0.35">
      <c r="E139" s="3"/>
      <c r="F139" s="3"/>
    </row>
    <row r="140" spans="5:6" x14ac:dyDescent="0.35">
      <c r="E140" s="3"/>
      <c r="F140" s="3"/>
    </row>
    <row r="141" spans="5:6" x14ac:dyDescent="0.35">
      <c r="E141" s="3"/>
      <c r="F141" s="3"/>
    </row>
    <row r="142" spans="5:6" x14ac:dyDescent="0.35">
      <c r="E142" s="3"/>
      <c r="F142" s="3"/>
    </row>
    <row r="143" spans="5:6" x14ac:dyDescent="0.35">
      <c r="E143" s="3"/>
      <c r="F143" s="3"/>
    </row>
    <row r="144" spans="5:6" x14ac:dyDescent="0.35">
      <c r="E144" s="3"/>
      <c r="F144" s="3"/>
    </row>
    <row r="145" spans="5:6" x14ac:dyDescent="0.35">
      <c r="E145" s="3"/>
      <c r="F145" s="3"/>
    </row>
    <row r="146" spans="5:6" x14ac:dyDescent="0.35">
      <c r="E146" s="3"/>
      <c r="F146" s="3"/>
    </row>
    <row r="147" spans="5:6" x14ac:dyDescent="0.35">
      <c r="E147" s="3"/>
      <c r="F147" s="3"/>
    </row>
    <row r="148" spans="5:6" x14ac:dyDescent="0.35">
      <c r="E148" s="3"/>
      <c r="F148" s="3"/>
    </row>
    <row r="149" spans="5:6" x14ac:dyDescent="0.35">
      <c r="E149" s="3"/>
      <c r="F149" s="3"/>
    </row>
    <row r="150" spans="5:6" x14ac:dyDescent="0.35">
      <c r="E150" s="3"/>
      <c r="F150" s="3"/>
    </row>
    <row r="151" spans="5:6" x14ac:dyDescent="0.35">
      <c r="E151" s="3"/>
      <c r="F151" s="3"/>
    </row>
    <row r="152" spans="5:6" x14ac:dyDescent="0.35">
      <c r="E152" s="3"/>
      <c r="F152" s="3"/>
    </row>
    <row r="153" spans="5:6" x14ac:dyDescent="0.35">
      <c r="E153" s="3"/>
      <c r="F153" s="3"/>
    </row>
    <row r="154" spans="5:6" x14ac:dyDescent="0.35">
      <c r="E154" s="3"/>
      <c r="F154" s="3"/>
    </row>
    <row r="155" spans="5:6" x14ac:dyDescent="0.35">
      <c r="E155" s="3"/>
      <c r="F155" s="3"/>
    </row>
    <row r="156" spans="5:6" x14ac:dyDescent="0.35">
      <c r="E156" s="3"/>
      <c r="F156" s="3"/>
    </row>
    <row r="157" spans="5:6" x14ac:dyDescent="0.35">
      <c r="E157" s="3"/>
      <c r="F157" s="3"/>
    </row>
    <row r="158" spans="5:6" x14ac:dyDescent="0.35">
      <c r="E158" s="3"/>
      <c r="F158" s="3"/>
    </row>
    <row r="159" spans="5:6" x14ac:dyDescent="0.35">
      <c r="E159" s="3"/>
      <c r="F159" s="3"/>
    </row>
    <row r="160" spans="5:6" x14ac:dyDescent="0.35">
      <c r="E160" s="3"/>
      <c r="F160" s="3"/>
    </row>
    <row r="161" spans="5:6" x14ac:dyDescent="0.35">
      <c r="E161" s="3"/>
      <c r="F161" s="3"/>
    </row>
    <row r="162" spans="5:6" x14ac:dyDescent="0.35">
      <c r="E162" s="3"/>
      <c r="F162" s="3"/>
    </row>
    <row r="163" spans="5:6" x14ac:dyDescent="0.35">
      <c r="E163" s="3"/>
      <c r="F163" s="3"/>
    </row>
    <row r="164" spans="5:6" x14ac:dyDescent="0.35">
      <c r="E164" s="3"/>
      <c r="F164" s="3"/>
    </row>
    <row r="165" spans="5:6" x14ac:dyDescent="0.35">
      <c r="E165" s="3"/>
      <c r="F165" s="3"/>
    </row>
    <row r="166" spans="5:6" x14ac:dyDescent="0.35">
      <c r="E166" s="3"/>
      <c r="F166" s="3"/>
    </row>
    <row r="167" spans="5:6" x14ac:dyDescent="0.35">
      <c r="E167" s="3"/>
      <c r="F167" s="3"/>
    </row>
    <row r="168" spans="5:6" x14ac:dyDescent="0.35">
      <c r="E168" s="3"/>
      <c r="F168" s="3"/>
    </row>
    <row r="169" spans="5:6" x14ac:dyDescent="0.35">
      <c r="E169" s="3"/>
      <c r="F169" s="3"/>
    </row>
    <row r="170" spans="5:6" x14ac:dyDescent="0.35">
      <c r="E170" s="3"/>
      <c r="F170" s="3"/>
    </row>
    <row r="171" spans="5:6" x14ac:dyDescent="0.35">
      <c r="E171" s="3"/>
      <c r="F171" s="3"/>
    </row>
    <row r="172" spans="5:6" x14ac:dyDescent="0.35">
      <c r="E172" s="3"/>
      <c r="F172" s="3"/>
    </row>
    <row r="173" spans="5:6" x14ac:dyDescent="0.35">
      <c r="E173" s="3"/>
      <c r="F173" s="3"/>
    </row>
    <row r="174" spans="5:6" x14ac:dyDescent="0.35">
      <c r="E174" s="3"/>
      <c r="F174" s="3"/>
    </row>
    <row r="175" spans="5:6" x14ac:dyDescent="0.35">
      <c r="E175" s="3"/>
      <c r="F175" s="3"/>
    </row>
    <row r="176" spans="5:6" x14ac:dyDescent="0.35">
      <c r="E176" s="3"/>
      <c r="F176" s="3"/>
    </row>
    <row r="177" spans="5:6" x14ac:dyDescent="0.35">
      <c r="E177" s="3"/>
      <c r="F177" s="3"/>
    </row>
    <row r="178" spans="5:6" x14ac:dyDescent="0.35">
      <c r="E178" s="3"/>
      <c r="F178" s="3"/>
    </row>
    <row r="179" spans="5:6" x14ac:dyDescent="0.35">
      <c r="E179" s="3"/>
      <c r="F179" s="3"/>
    </row>
    <row r="180" spans="5:6" x14ac:dyDescent="0.35">
      <c r="E180" s="3"/>
      <c r="F180" s="3"/>
    </row>
    <row r="181" spans="5:6" x14ac:dyDescent="0.35">
      <c r="E181" s="3"/>
      <c r="F181" s="3"/>
    </row>
    <row r="182" spans="5:6" x14ac:dyDescent="0.35">
      <c r="E182" s="3"/>
      <c r="F182" s="3"/>
    </row>
    <row r="183" spans="5:6" x14ac:dyDescent="0.35">
      <c r="E183" s="3"/>
      <c r="F183" s="3"/>
    </row>
    <row r="184" spans="5:6" x14ac:dyDescent="0.35">
      <c r="E184" s="3"/>
      <c r="F184" s="3"/>
    </row>
    <row r="185" spans="5:6" x14ac:dyDescent="0.35">
      <c r="E185" s="3"/>
      <c r="F185" s="3"/>
    </row>
    <row r="186" spans="5:6" x14ac:dyDescent="0.35">
      <c r="E186" s="3"/>
      <c r="F186" s="3"/>
    </row>
    <row r="187" spans="5:6" x14ac:dyDescent="0.35">
      <c r="E187" s="3"/>
      <c r="F187" s="3"/>
    </row>
    <row r="188" spans="5:6" x14ac:dyDescent="0.35">
      <c r="E188" s="3"/>
      <c r="F188" s="3"/>
    </row>
    <row r="189" spans="5:6" x14ac:dyDescent="0.35">
      <c r="E189" s="3"/>
      <c r="F189" s="3"/>
    </row>
    <row r="190" spans="5:6" x14ac:dyDescent="0.35">
      <c r="E190" s="3"/>
      <c r="F190" s="3"/>
    </row>
    <row r="191" spans="5:6" x14ac:dyDescent="0.35">
      <c r="E191" s="3"/>
      <c r="F191" s="3"/>
    </row>
    <row r="192" spans="5:6" x14ac:dyDescent="0.35">
      <c r="E192" s="3"/>
      <c r="F192" s="3"/>
    </row>
    <row r="193" spans="5:6" x14ac:dyDescent="0.35">
      <c r="E193" s="3"/>
      <c r="F193" s="3"/>
    </row>
    <row r="194" spans="5:6" x14ac:dyDescent="0.35">
      <c r="E194" s="3"/>
      <c r="F194" s="3"/>
    </row>
    <row r="195" spans="5:6" x14ac:dyDescent="0.35">
      <c r="E195" s="3"/>
      <c r="F195" s="3"/>
    </row>
    <row r="196" spans="5:6" x14ac:dyDescent="0.35">
      <c r="E196" s="3"/>
      <c r="F196" s="3"/>
    </row>
    <row r="197" spans="5:6" x14ac:dyDescent="0.35">
      <c r="E197" s="3"/>
      <c r="F197" s="3"/>
    </row>
    <row r="198" spans="5:6" x14ac:dyDescent="0.35">
      <c r="E198" s="3"/>
      <c r="F198" s="3"/>
    </row>
    <row r="199" spans="5:6" x14ac:dyDescent="0.35">
      <c r="E199" s="3"/>
      <c r="F199" s="3"/>
    </row>
    <row r="200" spans="5:6" x14ac:dyDescent="0.35">
      <c r="E200" s="3"/>
      <c r="F200" s="3"/>
    </row>
    <row r="201" spans="5:6" x14ac:dyDescent="0.35">
      <c r="E201" s="3"/>
      <c r="F201" s="3"/>
    </row>
    <row r="202" spans="5:6" x14ac:dyDescent="0.35">
      <c r="E202" s="3"/>
      <c r="F202" s="3"/>
    </row>
    <row r="203" spans="5:6" x14ac:dyDescent="0.35">
      <c r="E203" s="3"/>
      <c r="F203" s="3"/>
    </row>
    <row r="204" spans="5:6" x14ac:dyDescent="0.35">
      <c r="E204" s="3"/>
      <c r="F204" s="3"/>
    </row>
    <row r="205" spans="5:6" x14ac:dyDescent="0.35">
      <c r="E205" s="3"/>
      <c r="F205" s="3"/>
    </row>
    <row r="206" spans="5:6" x14ac:dyDescent="0.35">
      <c r="E206" s="3"/>
      <c r="F206" s="3"/>
    </row>
    <row r="207" spans="5:6" x14ac:dyDescent="0.35">
      <c r="E207" s="3"/>
      <c r="F207" s="3"/>
    </row>
    <row r="208" spans="5:6" x14ac:dyDescent="0.35">
      <c r="E208" s="3"/>
      <c r="F208" s="3"/>
    </row>
    <row r="209" spans="5:6" x14ac:dyDescent="0.35">
      <c r="E209" s="3"/>
      <c r="F209" s="3"/>
    </row>
    <row r="210" spans="5:6" x14ac:dyDescent="0.35">
      <c r="E210" s="3"/>
      <c r="F210" s="3"/>
    </row>
    <row r="211" spans="5:6" x14ac:dyDescent="0.35">
      <c r="E211" s="3"/>
      <c r="F211" s="3"/>
    </row>
    <row r="212" spans="5:6" x14ac:dyDescent="0.35">
      <c r="E212" s="3"/>
      <c r="F212" s="3"/>
    </row>
    <row r="213" spans="5:6" x14ac:dyDescent="0.35">
      <c r="E213" s="3"/>
      <c r="F213" s="3"/>
    </row>
    <row r="214" spans="5:6" x14ac:dyDescent="0.35">
      <c r="E214" s="3"/>
      <c r="F214" s="3"/>
    </row>
    <row r="215" spans="5:6" x14ac:dyDescent="0.35">
      <c r="E215" s="3"/>
      <c r="F215" s="3"/>
    </row>
    <row r="216" spans="5:6" x14ac:dyDescent="0.35">
      <c r="E216" s="3"/>
      <c r="F216" s="3"/>
    </row>
    <row r="217" spans="5:6" x14ac:dyDescent="0.35">
      <c r="E217" s="3"/>
      <c r="F217" s="3"/>
    </row>
    <row r="218" spans="5:6" x14ac:dyDescent="0.35">
      <c r="E218" s="3"/>
      <c r="F218" s="3"/>
    </row>
    <row r="219" spans="5:6" x14ac:dyDescent="0.35">
      <c r="E219" s="3"/>
      <c r="F219" s="3"/>
    </row>
    <row r="220" spans="5:6" x14ac:dyDescent="0.35">
      <c r="E220" s="3"/>
      <c r="F220" s="3"/>
    </row>
    <row r="221" spans="5:6" x14ac:dyDescent="0.35">
      <c r="E221" s="3"/>
      <c r="F221" s="3"/>
    </row>
    <row r="222" spans="5:6" x14ac:dyDescent="0.35">
      <c r="E222" s="3"/>
      <c r="F222" s="3"/>
    </row>
    <row r="223" spans="5:6" x14ac:dyDescent="0.35">
      <c r="E223" s="3"/>
      <c r="F223" s="3"/>
    </row>
    <row r="224" spans="5:6" x14ac:dyDescent="0.35">
      <c r="E224" s="3"/>
      <c r="F224" s="3"/>
    </row>
    <row r="225" spans="5:6" x14ac:dyDescent="0.35">
      <c r="E225" s="3"/>
      <c r="F225" s="3"/>
    </row>
    <row r="226" spans="5:6" x14ac:dyDescent="0.35">
      <c r="E226" s="3"/>
      <c r="F226" s="3"/>
    </row>
    <row r="227" spans="5:6" x14ac:dyDescent="0.35">
      <c r="E227" s="3"/>
      <c r="F227" s="3"/>
    </row>
    <row r="228" spans="5:6" x14ac:dyDescent="0.35">
      <c r="E228" s="3"/>
      <c r="F228" s="3"/>
    </row>
    <row r="229" spans="5:6" x14ac:dyDescent="0.35">
      <c r="E229" s="3"/>
      <c r="F229" s="3"/>
    </row>
    <row r="230" spans="5:6" x14ac:dyDescent="0.35">
      <c r="E230" s="3"/>
      <c r="F230" s="3"/>
    </row>
    <row r="231" spans="5:6" x14ac:dyDescent="0.35">
      <c r="E231" s="3"/>
      <c r="F231" s="3"/>
    </row>
    <row r="232" spans="5:6" x14ac:dyDescent="0.35">
      <c r="E232" s="3"/>
      <c r="F232" s="3"/>
    </row>
    <row r="233" spans="5:6" x14ac:dyDescent="0.35">
      <c r="E233" s="3"/>
      <c r="F233" s="3"/>
    </row>
    <row r="234" spans="5:6" x14ac:dyDescent="0.35">
      <c r="E234" s="3"/>
      <c r="F234" s="3"/>
    </row>
    <row r="235" spans="5:6" x14ac:dyDescent="0.35">
      <c r="E235" s="3"/>
      <c r="F235" s="3"/>
    </row>
    <row r="236" spans="5:6" x14ac:dyDescent="0.35">
      <c r="E236" s="3"/>
      <c r="F236" s="3"/>
    </row>
    <row r="237" spans="5:6" x14ac:dyDescent="0.35">
      <c r="E237" s="3"/>
      <c r="F237" s="3"/>
    </row>
    <row r="238" spans="5:6" x14ac:dyDescent="0.35">
      <c r="E238" s="3"/>
      <c r="F238" s="3"/>
    </row>
    <row r="239" spans="5:6" x14ac:dyDescent="0.35">
      <c r="E239" s="3"/>
      <c r="F239" s="3"/>
    </row>
    <row r="240" spans="5:6" x14ac:dyDescent="0.35">
      <c r="E240" s="3"/>
      <c r="F240" s="3"/>
    </row>
    <row r="241" spans="5:6" x14ac:dyDescent="0.35">
      <c r="E241" s="3"/>
      <c r="F241" s="3"/>
    </row>
    <row r="242" spans="5:6" x14ac:dyDescent="0.35">
      <c r="E242" s="3"/>
      <c r="F242" s="3"/>
    </row>
    <row r="243" spans="5:6" x14ac:dyDescent="0.35">
      <c r="E243" s="3"/>
      <c r="F243" s="3"/>
    </row>
    <row r="244" spans="5:6" x14ac:dyDescent="0.35">
      <c r="E244" s="3"/>
      <c r="F244" s="3"/>
    </row>
    <row r="245" spans="5:6" x14ac:dyDescent="0.35">
      <c r="E245" s="3"/>
      <c r="F245" s="3"/>
    </row>
    <row r="246" spans="5:6" x14ac:dyDescent="0.35">
      <c r="E246" s="3"/>
      <c r="F246" s="3"/>
    </row>
    <row r="247" spans="5:6" x14ac:dyDescent="0.35">
      <c r="E247" s="3"/>
      <c r="F247" s="3"/>
    </row>
    <row r="248" spans="5:6" x14ac:dyDescent="0.35">
      <c r="E248" s="3"/>
      <c r="F248" s="3"/>
    </row>
    <row r="249" spans="5:6" x14ac:dyDescent="0.35">
      <c r="E249" s="3"/>
      <c r="F249" s="3"/>
    </row>
    <row r="250" spans="5:6" x14ac:dyDescent="0.35">
      <c r="E250" s="3"/>
      <c r="F250" s="3"/>
    </row>
    <row r="251" spans="5:6" x14ac:dyDescent="0.35">
      <c r="E251" s="3"/>
      <c r="F251" s="3"/>
    </row>
    <row r="252" spans="5:6" x14ac:dyDescent="0.35">
      <c r="E252" s="3"/>
      <c r="F252" s="3"/>
    </row>
    <row r="253" spans="5:6" x14ac:dyDescent="0.35">
      <c r="E253" s="3"/>
      <c r="F253" s="3"/>
    </row>
    <row r="254" spans="5:6" x14ac:dyDescent="0.35">
      <c r="E254" s="3"/>
      <c r="F254" s="3"/>
    </row>
    <row r="255" spans="5:6" x14ac:dyDescent="0.35">
      <c r="E255" s="3"/>
      <c r="F255" s="3"/>
    </row>
    <row r="256" spans="5:6" x14ac:dyDescent="0.35">
      <c r="E256" s="3"/>
      <c r="F256" s="3"/>
    </row>
    <row r="257" spans="5:6" x14ac:dyDescent="0.35">
      <c r="E257" s="3"/>
      <c r="F257" s="3"/>
    </row>
    <row r="258" spans="5:6" x14ac:dyDescent="0.35">
      <c r="E258" s="3"/>
      <c r="F258" s="3"/>
    </row>
    <row r="259" spans="5:6" x14ac:dyDescent="0.35">
      <c r="E259" s="3"/>
      <c r="F259" s="3"/>
    </row>
    <row r="260" spans="5:6" x14ac:dyDescent="0.35">
      <c r="E260" s="3"/>
      <c r="F260" s="3"/>
    </row>
    <row r="261" spans="5:6" x14ac:dyDescent="0.35">
      <c r="E261" s="3"/>
      <c r="F261" s="3"/>
    </row>
    <row r="262" spans="5:6" x14ac:dyDescent="0.35">
      <c r="E262" s="3"/>
      <c r="F262" s="3"/>
    </row>
    <row r="263" spans="5:6" x14ac:dyDescent="0.35">
      <c r="E263" s="3"/>
      <c r="F263" s="3"/>
    </row>
    <row r="264" spans="5:6" x14ac:dyDescent="0.35">
      <c r="E264" s="3"/>
      <c r="F264" s="3"/>
    </row>
    <row r="265" spans="5:6" x14ac:dyDescent="0.35">
      <c r="E265" s="3"/>
      <c r="F265" s="3"/>
    </row>
    <row r="266" spans="5:6" x14ac:dyDescent="0.35">
      <c r="E266" s="3"/>
      <c r="F266" s="3"/>
    </row>
    <row r="267" spans="5:6" x14ac:dyDescent="0.35">
      <c r="E267" s="3"/>
      <c r="F267" s="3"/>
    </row>
    <row r="268" spans="5:6" x14ac:dyDescent="0.35">
      <c r="E268" s="3"/>
      <c r="F268" s="3"/>
    </row>
    <row r="269" spans="5:6" x14ac:dyDescent="0.35">
      <c r="E269" s="3"/>
      <c r="F269" s="3"/>
    </row>
    <row r="270" spans="5:6" x14ac:dyDescent="0.35">
      <c r="E270" s="3"/>
      <c r="F270" s="3"/>
    </row>
    <row r="271" spans="5:6" x14ac:dyDescent="0.35">
      <c r="E271" s="3"/>
      <c r="F271" s="3"/>
    </row>
    <row r="272" spans="5:6" x14ac:dyDescent="0.35">
      <c r="E272" s="3"/>
      <c r="F272" s="3"/>
    </row>
    <row r="273" spans="5:6" x14ac:dyDescent="0.35">
      <c r="E273" s="3"/>
      <c r="F273" s="3"/>
    </row>
    <row r="274" spans="5:6" x14ac:dyDescent="0.35">
      <c r="E274" s="3"/>
      <c r="F274" s="3"/>
    </row>
    <row r="275" spans="5:6" x14ac:dyDescent="0.35">
      <c r="E275" s="3"/>
      <c r="F275" s="3"/>
    </row>
    <row r="276" spans="5:6" x14ac:dyDescent="0.35">
      <c r="E276" s="3"/>
      <c r="F276" s="3"/>
    </row>
    <row r="277" spans="5:6" x14ac:dyDescent="0.35">
      <c r="E277" s="3"/>
      <c r="F277" s="3"/>
    </row>
    <row r="278" spans="5:6" x14ac:dyDescent="0.35">
      <c r="E278" s="3"/>
      <c r="F278" s="3"/>
    </row>
    <row r="279" spans="5:6" x14ac:dyDescent="0.35">
      <c r="E279" s="3"/>
      <c r="F279" s="3"/>
    </row>
    <row r="280" spans="5:6" x14ac:dyDescent="0.35">
      <c r="E280" s="3"/>
      <c r="F280" s="3"/>
    </row>
    <row r="281" spans="5:6" x14ac:dyDescent="0.35">
      <c r="E281" s="3"/>
      <c r="F281" s="3"/>
    </row>
    <row r="282" spans="5:6" x14ac:dyDescent="0.35">
      <c r="E282" s="3"/>
      <c r="F282" s="3"/>
    </row>
    <row r="283" spans="5:6" x14ac:dyDescent="0.35">
      <c r="E283" s="3"/>
      <c r="F283" s="3"/>
    </row>
    <row r="284" spans="5:6" x14ac:dyDescent="0.35">
      <c r="E284" s="3"/>
      <c r="F284" s="3"/>
    </row>
    <row r="285" spans="5:6" x14ac:dyDescent="0.35">
      <c r="E285" s="3"/>
      <c r="F285" s="3"/>
    </row>
    <row r="286" spans="5:6" x14ac:dyDescent="0.35">
      <c r="E286" s="3"/>
      <c r="F286" s="3"/>
    </row>
    <row r="287" spans="5:6" x14ac:dyDescent="0.35">
      <c r="E287" s="3"/>
      <c r="F287" s="3"/>
    </row>
    <row r="288" spans="5:6" x14ac:dyDescent="0.35">
      <c r="E288" s="3"/>
      <c r="F288" s="3"/>
    </row>
    <row r="289" spans="5:6" x14ac:dyDescent="0.35">
      <c r="E289" s="3"/>
      <c r="F289" s="3"/>
    </row>
    <row r="290" spans="5:6" x14ac:dyDescent="0.35">
      <c r="E290" s="3"/>
      <c r="F290" s="3"/>
    </row>
    <row r="291" spans="5:6" x14ac:dyDescent="0.35">
      <c r="E291" s="3"/>
      <c r="F291" s="3"/>
    </row>
    <row r="292" spans="5:6" x14ac:dyDescent="0.35">
      <c r="E292" s="3"/>
      <c r="F292" s="3"/>
    </row>
    <row r="293" spans="5:6" x14ac:dyDescent="0.35">
      <c r="E293" s="3"/>
      <c r="F293" s="3"/>
    </row>
    <row r="294" spans="5:6" x14ac:dyDescent="0.35">
      <c r="E294" s="3"/>
      <c r="F294" s="3"/>
    </row>
    <row r="295" spans="5:6" x14ac:dyDescent="0.35">
      <c r="E295" s="3"/>
      <c r="F295" s="3"/>
    </row>
    <row r="296" spans="5:6" x14ac:dyDescent="0.35">
      <c r="E296" s="3"/>
      <c r="F296" s="3"/>
    </row>
    <row r="297" spans="5:6" x14ac:dyDescent="0.35">
      <c r="E297" s="3"/>
      <c r="F297" s="3"/>
    </row>
    <row r="298" spans="5:6" x14ac:dyDescent="0.35">
      <c r="E298" s="3"/>
      <c r="F298" s="3"/>
    </row>
    <row r="299" spans="5:6" x14ac:dyDescent="0.35">
      <c r="E299" s="3"/>
      <c r="F299" s="3"/>
    </row>
    <row r="300" spans="5:6" x14ac:dyDescent="0.35">
      <c r="E300" s="3"/>
      <c r="F300" s="3"/>
    </row>
    <row r="301" spans="5:6" x14ac:dyDescent="0.35">
      <c r="E301" s="3"/>
      <c r="F301" s="3"/>
    </row>
    <row r="302" spans="5:6" x14ac:dyDescent="0.35">
      <c r="E302" s="3"/>
      <c r="F302" s="3"/>
    </row>
    <row r="303" spans="5:6" x14ac:dyDescent="0.35">
      <c r="E303" s="3"/>
      <c r="F303" s="3"/>
    </row>
    <row r="304" spans="5:6" x14ac:dyDescent="0.35">
      <c r="E304" s="3"/>
      <c r="F304" s="3"/>
    </row>
    <row r="305" spans="5:6" x14ac:dyDescent="0.35">
      <c r="E305" s="3"/>
      <c r="F305" s="3"/>
    </row>
    <row r="306" spans="5:6" x14ac:dyDescent="0.35">
      <c r="E306" s="3"/>
      <c r="F306" s="3"/>
    </row>
    <row r="307" spans="5:6" x14ac:dyDescent="0.35">
      <c r="E307" s="3"/>
      <c r="F307" s="3"/>
    </row>
    <row r="308" spans="5:6" x14ac:dyDescent="0.35">
      <c r="E308" s="3"/>
      <c r="F308" s="3"/>
    </row>
    <row r="309" spans="5:6" x14ac:dyDescent="0.35">
      <c r="E309" s="3"/>
      <c r="F309" s="3"/>
    </row>
    <row r="310" spans="5:6" x14ac:dyDescent="0.35">
      <c r="E310" s="3"/>
      <c r="F310" s="3"/>
    </row>
    <row r="311" spans="5:6" x14ac:dyDescent="0.35">
      <c r="E311" s="3"/>
      <c r="F311" s="3"/>
    </row>
    <row r="312" spans="5:6" x14ac:dyDescent="0.35">
      <c r="E312" s="3"/>
      <c r="F312" s="3"/>
    </row>
    <row r="313" spans="5:6" x14ac:dyDescent="0.35">
      <c r="E313" s="3"/>
      <c r="F313" s="3"/>
    </row>
    <row r="314" spans="5:6" x14ac:dyDescent="0.35">
      <c r="E314" s="3"/>
      <c r="F314" s="3"/>
    </row>
    <row r="315" spans="5:6" x14ac:dyDescent="0.35">
      <c r="E315" s="3"/>
      <c r="F315" s="3"/>
    </row>
    <row r="316" spans="5:6" x14ac:dyDescent="0.35">
      <c r="E316" s="3"/>
      <c r="F316" s="3"/>
    </row>
    <row r="317" spans="5:6" x14ac:dyDescent="0.35">
      <c r="E317" s="3"/>
      <c r="F317" s="3"/>
    </row>
    <row r="318" spans="5:6" x14ac:dyDescent="0.35">
      <c r="E318" s="3"/>
      <c r="F318" s="3"/>
    </row>
    <row r="319" spans="5:6" x14ac:dyDescent="0.35">
      <c r="E319" s="3"/>
      <c r="F319" s="3"/>
    </row>
    <row r="320" spans="5:6" x14ac:dyDescent="0.35">
      <c r="E320" s="3"/>
      <c r="F320" s="3"/>
    </row>
    <row r="321" spans="5:6" x14ac:dyDescent="0.35">
      <c r="E321" s="3"/>
      <c r="F321" s="3"/>
    </row>
    <row r="322" spans="5:6" x14ac:dyDescent="0.35">
      <c r="E322" s="3"/>
      <c r="F322" s="3"/>
    </row>
    <row r="323" spans="5:6" x14ac:dyDescent="0.35">
      <c r="E323" s="3"/>
      <c r="F323" s="3"/>
    </row>
    <row r="324" spans="5:6" x14ac:dyDescent="0.35">
      <c r="E324" s="3"/>
      <c r="F324" s="3"/>
    </row>
    <row r="325" spans="5:6" x14ac:dyDescent="0.35">
      <c r="E325" s="3"/>
      <c r="F325" s="3"/>
    </row>
    <row r="326" spans="5:6" x14ac:dyDescent="0.35">
      <c r="E326" s="3"/>
      <c r="F326" s="3"/>
    </row>
    <row r="327" spans="5:6" x14ac:dyDescent="0.35">
      <c r="E327" s="3"/>
      <c r="F327" s="3"/>
    </row>
    <row r="328" spans="5:6" x14ac:dyDescent="0.35">
      <c r="E328" s="3"/>
      <c r="F328" s="3"/>
    </row>
    <row r="329" spans="5:6" x14ac:dyDescent="0.35">
      <c r="E329" s="3"/>
      <c r="F329" s="3"/>
    </row>
    <row r="330" spans="5:6" x14ac:dyDescent="0.35">
      <c r="E330" s="3"/>
      <c r="F330" s="3"/>
    </row>
    <row r="331" spans="5:6" x14ac:dyDescent="0.35">
      <c r="E331" s="3"/>
      <c r="F331" s="3"/>
    </row>
    <row r="332" spans="5:6" x14ac:dyDescent="0.35">
      <c r="E332" s="3"/>
      <c r="F332" s="3"/>
    </row>
    <row r="333" spans="5:6" x14ac:dyDescent="0.35">
      <c r="E333" s="3"/>
      <c r="F333" s="3"/>
    </row>
    <row r="334" spans="5:6" x14ac:dyDescent="0.35">
      <c r="E334" s="3"/>
      <c r="F334" s="3"/>
    </row>
    <row r="335" spans="5:6" x14ac:dyDescent="0.35">
      <c r="E335" s="3"/>
      <c r="F335" s="3"/>
    </row>
    <row r="336" spans="5:6" x14ac:dyDescent="0.35">
      <c r="E336" s="3"/>
      <c r="F336" s="3"/>
    </row>
    <row r="337" spans="5:6" x14ac:dyDescent="0.35">
      <c r="E337" s="3"/>
      <c r="F337" s="3"/>
    </row>
    <row r="338" spans="5:6" x14ac:dyDescent="0.35">
      <c r="E338" s="3"/>
      <c r="F338" s="3"/>
    </row>
    <row r="339" spans="5:6" x14ac:dyDescent="0.35">
      <c r="E339" s="3"/>
      <c r="F339" s="3"/>
    </row>
    <row r="340" spans="5:6" x14ac:dyDescent="0.35">
      <c r="E340" s="3"/>
      <c r="F340" s="3"/>
    </row>
    <row r="341" spans="5:6" x14ac:dyDescent="0.35">
      <c r="E341" s="3"/>
      <c r="F341" s="3"/>
    </row>
    <row r="342" spans="5:6" x14ac:dyDescent="0.35">
      <c r="E342" s="3"/>
      <c r="F342" s="3"/>
    </row>
    <row r="343" spans="5:6" x14ac:dyDescent="0.35">
      <c r="E343" s="3"/>
      <c r="F343" s="3"/>
    </row>
    <row r="344" spans="5:6" x14ac:dyDescent="0.35">
      <c r="E344" s="3"/>
      <c r="F344" s="3"/>
    </row>
    <row r="345" spans="5:6" x14ac:dyDescent="0.35">
      <c r="E345" s="3"/>
      <c r="F345" s="3"/>
    </row>
    <row r="346" spans="5:6" x14ac:dyDescent="0.35">
      <c r="E346" s="3"/>
      <c r="F346" s="3"/>
    </row>
    <row r="347" spans="5:6" x14ac:dyDescent="0.35">
      <c r="E347" s="3"/>
      <c r="F347" s="3"/>
    </row>
    <row r="348" spans="5:6" x14ac:dyDescent="0.35">
      <c r="E348" s="3"/>
      <c r="F348" s="3"/>
    </row>
    <row r="349" spans="5:6" x14ac:dyDescent="0.35">
      <c r="E349" s="3"/>
      <c r="F349" s="3"/>
    </row>
    <row r="350" spans="5:6" x14ac:dyDescent="0.35">
      <c r="E350" s="3"/>
      <c r="F350" s="3"/>
    </row>
    <row r="351" spans="5:6" x14ac:dyDescent="0.35">
      <c r="E351" s="3"/>
      <c r="F351" s="3"/>
    </row>
    <row r="352" spans="5:6" x14ac:dyDescent="0.35">
      <c r="E352" s="3"/>
      <c r="F352" s="3"/>
    </row>
    <row r="353" spans="5:6" x14ac:dyDescent="0.35">
      <c r="E353" s="3"/>
      <c r="F353" s="3"/>
    </row>
    <row r="354" spans="5:6" x14ac:dyDescent="0.35">
      <c r="E354" s="3"/>
      <c r="F354" s="3"/>
    </row>
    <row r="355" spans="5:6" x14ac:dyDescent="0.35">
      <c r="E355" s="3"/>
      <c r="F355" s="3"/>
    </row>
    <row r="356" spans="5:6" x14ac:dyDescent="0.35">
      <c r="E356" s="3"/>
      <c r="F356" s="3"/>
    </row>
    <row r="357" spans="5:6" x14ac:dyDescent="0.35">
      <c r="E357" s="3"/>
      <c r="F357" s="3"/>
    </row>
    <row r="358" spans="5:6" x14ac:dyDescent="0.35">
      <c r="E358" s="3"/>
      <c r="F358" s="3"/>
    </row>
    <row r="359" spans="5:6" x14ac:dyDescent="0.35">
      <c r="E359" s="3"/>
      <c r="F359" s="3"/>
    </row>
    <row r="360" spans="5:6" x14ac:dyDescent="0.35">
      <c r="E360" s="3"/>
      <c r="F360" s="3"/>
    </row>
    <row r="361" spans="5:6" x14ac:dyDescent="0.35">
      <c r="E361" s="3"/>
      <c r="F361" s="3"/>
    </row>
    <row r="362" spans="5:6" x14ac:dyDescent="0.35">
      <c r="E362" s="3"/>
      <c r="F362" s="3"/>
    </row>
    <row r="363" spans="5:6" x14ac:dyDescent="0.35">
      <c r="E363" s="3"/>
      <c r="F363" s="3"/>
    </row>
    <row r="364" spans="5:6" x14ac:dyDescent="0.35">
      <c r="E364" s="3"/>
      <c r="F364" s="3"/>
    </row>
    <row r="365" spans="5:6" x14ac:dyDescent="0.35">
      <c r="E365" s="3"/>
      <c r="F365" s="3"/>
    </row>
    <row r="366" spans="5:6" x14ac:dyDescent="0.35">
      <c r="E366" s="3"/>
      <c r="F366" s="3"/>
    </row>
    <row r="367" spans="5:6" x14ac:dyDescent="0.35">
      <c r="E367" s="3"/>
      <c r="F367" s="3"/>
    </row>
    <row r="368" spans="5:6" x14ac:dyDescent="0.35">
      <c r="E368" s="3"/>
      <c r="F368" s="3"/>
    </row>
    <row r="369" spans="5:6" x14ac:dyDescent="0.35">
      <c r="E369" s="3"/>
      <c r="F369" s="3"/>
    </row>
    <row r="370" spans="5:6" x14ac:dyDescent="0.35">
      <c r="E370" s="3"/>
      <c r="F370" s="3"/>
    </row>
    <row r="371" spans="5:6" x14ac:dyDescent="0.35">
      <c r="E371" s="3"/>
      <c r="F371" s="3"/>
    </row>
    <row r="372" spans="5:6" x14ac:dyDescent="0.35">
      <c r="E372" s="3"/>
      <c r="F372" s="3"/>
    </row>
    <row r="373" spans="5:6" x14ac:dyDescent="0.35">
      <c r="E373" s="3"/>
      <c r="F373" s="3"/>
    </row>
    <row r="374" spans="5:6" x14ac:dyDescent="0.35">
      <c r="E374" s="3"/>
      <c r="F374" s="3"/>
    </row>
    <row r="375" spans="5:6" x14ac:dyDescent="0.35">
      <c r="E375" s="3"/>
      <c r="F375" s="3"/>
    </row>
    <row r="376" spans="5:6" x14ac:dyDescent="0.35">
      <c r="E376" s="3"/>
      <c r="F376" s="3"/>
    </row>
    <row r="377" spans="5:6" x14ac:dyDescent="0.35">
      <c r="E377" s="3"/>
      <c r="F377" s="3"/>
    </row>
    <row r="378" spans="5:6" x14ac:dyDescent="0.35">
      <c r="E378" s="3"/>
      <c r="F378" s="3"/>
    </row>
    <row r="379" spans="5:6" x14ac:dyDescent="0.35">
      <c r="E379" s="3"/>
      <c r="F379" s="3"/>
    </row>
    <row r="380" spans="5:6" x14ac:dyDescent="0.35">
      <c r="E380" s="3"/>
      <c r="F380" s="3"/>
    </row>
    <row r="381" spans="5:6" x14ac:dyDescent="0.35">
      <c r="E381" s="3"/>
      <c r="F381" s="3"/>
    </row>
    <row r="382" spans="5:6" x14ac:dyDescent="0.35">
      <c r="E382" s="3"/>
      <c r="F382" s="3"/>
    </row>
    <row r="383" spans="5:6" x14ac:dyDescent="0.35">
      <c r="E383" s="3"/>
      <c r="F383" s="3"/>
    </row>
    <row r="384" spans="5:6" x14ac:dyDescent="0.35">
      <c r="E384" s="3"/>
      <c r="F384" s="3"/>
    </row>
    <row r="385" spans="5:6" x14ac:dyDescent="0.35">
      <c r="E385" s="3"/>
      <c r="F385" s="3"/>
    </row>
    <row r="386" spans="5:6" x14ac:dyDescent="0.35">
      <c r="E386" s="3"/>
      <c r="F386" s="3"/>
    </row>
    <row r="387" spans="5:6" x14ac:dyDescent="0.35">
      <c r="E387" s="3"/>
      <c r="F387" s="3"/>
    </row>
    <row r="388" spans="5:6" x14ac:dyDescent="0.35">
      <c r="E388" s="3"/>
      <c r="F388" s="3"/>
    </row>
    <row r="389" spans="5:6" x14ac:dyDescent="0.35">
      <c r="E389" s="3"/>
      <c r="F389" s="3"/>
    </row>
    <row r="390" spans="5:6" x14ac:dyDescent="0.35">
      <c r="E390" s="3"/>
      <c r="F390" s="3"/>
    </row>
    <row r="391" spans="5:6" x14ac:dyDescent="0.35">
      <c r="E391" s="3"/>
      <c r="F391" s="3"/>
    </row>
    <row r="392" spans="5:6" x14ac:dyDescent="0.35">
      <c r="E392" s="3"/>
      <c r="F392" s="3"/>
    </row>
    <row r="393" spans="5:6" x14ac:dyDescent="0.35">
      <c r="E393" s="3"/>
      <c r="F393" s="3"/>
    </row>
    <row r="394" spans="5:6" x14ac:dyDescent="0.35">
      <c r="E394" s="3"/>
      <c r="F394" s="3"/>
    </row>
    <row r="395" spans="5:6" x14ac:dyDescent="0.35">
      <c r="E395" s="3"/>
      <c r="F395" s="3"/>
    </row>
    <row r="396" spans="5:6" x14ac:dyDescent="0.35">
      <c r="E396" s="3"/>
      <c r="F396" s="3"/>
    </row>
    <row r="397" spans="5:6" x14ac:dyDescent="0.35">
      <c r="E397" s="3"/>
      <c r="F397" s="3"/>
    </row>
    <row r="398" spans="5:6" x14ac:dyDescent="0.35">
      <c r="E398" s="3"/>
      <c r="F398" s="3"/>
    </row>
    <row r="399" spans="5:6" x14ac:dyDescent="0.35">
      <c r="E399" s="3"/>
      <c r="F399" s="3"/>
    </row>
    <row r="400" spans="5:6" x14ac:dyDescent="0.35">
      <c r="E400" s="3"/>
      <c r="F400" s="3"/>
    </row>
    <row r="401" spans="5:6" x14ac:dyDescent="0.35">
      <c r="E401" s="3"/>
      <c r="F401" s="3"/>
    </row>
    <row r="402" spans="5:6" x14ac:dyDescent="0.35">
      <c r="E402" s="3"/>
      <c r="F402" s="3"/>
    </row>
    <row r="403" spans="5:6" x14ac:dyDescent="0.35">
      <c r="E403" s="3"/>
      <c r="F403" s="3"/>
    </row>
    <row r="404" spans="5:6" x14ac:dyDescent="0.35">
      <c r="E404" s="3"/>
      <c r="F404" s="3"/>
    </row>
    <row r="405" spans="5:6" x14ac:dyDescent="0.35">
      <c r="E405" s="3"/>
      <c r="F405" s="3"/>
    </row>
    <row r="406" spans="5:6" x14ac:dyDescent="0.35">
      <c r="E406" s="3"/>
      <c r="F406" s="3"/>
    </row>
    <row r="407" spans="5:6" x14ac:dyDescent="0.35">
      <c r="E407" s="3"/>
      <c r="F407" s="3"/>
    </row>
    <row r="408" spans="5:6" x14ac:dyDescent="0.35">
      <c r="E408" s="3"/>
      <c r="F408" s="3"/>
    </row>
    <row r="409" spans="5:6" x14ac:dyDescent="0.35">
      <c r="E409" s="3"/>
      <c r="F409" s="3"/>
    </row>
    <row r="410" spans="5:6" x14ac:dyDescent="0.35">
      <c r="E410" s="3"/>
      <c r="F410" s="3"/>
    </row>
    <row r="411" spans="5:6" x14ac:dyDescent="0.35">
      <c r="E411" s="3"/>
      <c r="F411" s="3"/>
    </row>
    <row r="412" spans="5:6" x14ac:dyDescent="0.35">
      <c r="E412" s="3"/>
      <c r="F412" s="3"/>
    </row>
    <row r="413" spans="5:6" x14ac:dyDescent="0.35">
      <c r="E413" s="3"/>
      <c r="F413" s="3"/>
    </row>
    <row r="414" spans="5:6" x14ac:dyDescent="0.35">
      <c r="E414" s="3"/>
      <c r="F414" s="3"/>
    </row>
    <row r="415" spans="5:6" x14ac:dyDescent="0.35">
      <c r="E415" s="3"/>
      <c r="F415" s="3"/>
    </row>
    <row r="416" spans="5:6" x14ac:dyDescent="0.35">
      <c r="E416" s="3"/>
      <c r="F416" s="3"/>
    </row>
    <row r="417" spans="5:6" x14ac:dyDescent="0.35">
      <c r="E417" s="3"/>
      <c r="F417" s="3"/>
    </row>
    <row r="418" spans="5:6" x14ac:dyDescent="0.35">
      <c r="E418" s="3"/>
      <c r="F418" s="3"/>
    </row>
    <row r="419" spans="5:6" x14ac:dyDescent="0.35">
      <c r="E419" s="3"/>
      <c r="F419" s="3"/>
    </row>
    <row r="420" spans="5:6" x14ac:dyDescent="0.35">
      <c r="E420" s="3"/>
      <c r="F420" s="3"/>
    </row>
    <row r="421" spans="5:6" x14ac:dyDescent="0.35">
      <c r="E421" s="3"/>
      <c r="F421" s="3"/>
    </row>
    <row r="422" spans="5:6" x14ac:dyDescent="0.35">
      <c r="E422" s="3"/>
      <c r="F422" s="3"/>
    </row>
    <row r="423" spans="5:6" x14ac:dyDescent="0.35">
      <c r="E423" s="3"/>
      <c r="F423" s="3"/>
    </row>
    <row r="424" spans="5:6" x14ac:dyDescent="0.35">
      <c r="E424" s="3"/>
      <c r="F424" s="3"/>
    </row>
    <row r="425" spans="5:6" x14ac:dyDescent="0.35">
      <c r="E425" s="3"/>
      <c r="F425" s="3"/>
    </row>
    <row r="426" spans="5:6" x14ac:dyDescent="0.35">
      <c r="E426" s="3"/>
      <c r="F426" s="3"/>
    </row>
    <row r="427" spans="5:6" x14ac:dyDescent="0.35">
      <c r="E427" s="3"/>
      <c r="F427" s="3"/>
    </row>
    <row r="428" spans="5:6" x14ac:dyDescent="0.35">
      <c r="E428" s="3"/>
      <c r="F428" s="3"/>
    </row>
    <row r="429" spans="5:6" x14ac:dyDescent="0.35">
      <c r="E429" s="3"/>
      <c r="F429" s="3"/>
    </row>
    <row r="430" spans="5:6" x14ac:dyDescent="0.35">
      <c r="E430" s="3"/>
      <c r="F430" s="3"/>
    </row>
    <row r="431" spans="5:6" x14ac:dyDescent="0.35">
      <c r="E431" s="3"/>
      <c r="F431" s="3"/>
    </row>
    <row r="432" spans="5:6" x14ac:dyDescent="0.35">
      <c r="E432" s="3"/>
      <c r="F432" s="3"/>
    </row>
    <row r="433" spans="5:6" x14ac:dyDescent="0.35">
      <c r="E433" s="3"/>
      <c r="F433" s="3"/>
    </row>
    <row r="434" spans="5:6" x14ac:dyDescent="0.35">
      <c r="E434" s="3"/>
      <c r="F434" s="3"/>
    </row>
    <row r="435" spans="5:6" x14ac:dyDescent="0.35">
      <c r="E435" s="3"/>
      <c r="F435" s="3"/>
    </row>
    <row r="436" spans="5:6" x14ac:dyDescent="0.35">
      <c r="E436" s="3"/>
      <c r="F436" s="3"/>
    </row>
    <row r="437" spans="5:6" x14ac:dyDescent="0.35">
      <c r="E437" s="3"/>
      <c r="F437" s="3"/>
    </row>
    <row r="438" spans="5:6" x14ac:dyDescent="0.35">
      <c r="E438" s="3"/>
      <c r="F438" s="3"/>
    </row>
    <row r="439" spans="5:6" x14ac:dyDescent="0.35">
      <c r="E439" s="3"/>
      <c r="F439" s="3"/>
    </row>
    <row r="440" spans="5:6" x14ac:dyDescent="0.35">
      <c r="E440" s="3"/>
      <c r="F440" s="3"/>
    </row>
    <row r="441" spans="5:6" x14ac:dyDescent="0.35">
      <c r="E441" s="3"/>
      <c r="F441" s="3"/>
    </row>
    <row r="442" spans="5:6" x14ac:dyDescent="0.35">
      <c r="E442" s="3"/>
      <c r="F442" s="3"/>
    </row>
    <row r="443" spans="5:6" x14ac:dyDescent="0.35">
      <c r="E443" s="3"/>
      <c r="F443" s="3"/>
    </row>
    <row r="444" spans="5:6" x14ac:dyDescent="0.35">
      <c r="E444" s="3"/>
      <c r="F444" s="3"/>
    </row>
    <row r="445" spans="5:6" x14ac:dyDescent="0.35">
      <c r="E445" s="3"/>
      <c r="F445" s="3"/>
    </row>
    <row r="446" spans="5:6" x14ac:dyDescent="0.35">
      <c r="E446" s="3"/>
      <c r="F446" s="3"/>
    </row>
    <row r="447" spans="5:6" x14ac:dyDescent="0.35">
      <c r="E447" s="3"/>
      <c r="F447" s="3"/>
    </row>
    <row r="448" spans="5:6" x14ac:dyDescent="0.35">
      <c r="E448" s="3"/>
      <c r="F448" s="3"/>
    </row>
    <row r="449" spans="5:6" x14ac:dyDescent="0.35">
      <c r="E449" s="3"/>
      <c r="F449" s="3"/>
    </row>
    <row r="450" spans="5:6" x14ac:dyDescent="0.35">
      <c r="E450" s="3"/>
      <c r="F450" s="3"/>
    </row>
    <row r="451" spans="5:6" x14ac:dyDescent="0.35">
      <c r="E451" s="3"/>
      <c r="F451" s="3"/>
    </row>
    <row r="452" spans="5:6" x14ac:dyDescent="0.35">
      <c r="E452" s="3"/>
      <c r="F452" s="3"/>
    </row>
    <row r="453" spans="5:6" x14ac:dyDescent="0.35">
      <c r="E453" s="3"/>
      <c r="F453" s="3"/>
    </row>
    <row r="454" spans="5:6" x14ac:dyDescent="0.35">
      <c r="E454" s="3"/>
      <c r="F454" s="3"/>
    </row>
    <row r="455" spans="5:6" x14ac:dyDescent="0.35">
      <c r="E455" s="3"/>
      <c r="F455" s="3"/>
    </row>
    <row r="456" spans="5:6" x14ac:dyDescent="0.35">
      <c r="E456" s="3"/>
      <c r="F456" s="3"/>
    </row>
    <row r="457" spans="5:6" x14ac:dyDescent="0.35">
      <c r="E457" s="3"/>
      <c r="F457" s="3"/>
    </row>
    <row r="458" spans="5:6" x14ac:dyDescent="0.35">
      <c r="E458" s="3"/>
      <c r="F458" s="3"/>
    </row>
    <row r="459" spans="5:6" x14ac:dyDescent="0.35">
      <c r="E459" s="3"/>
      <c r="F459" s="3"/>
    </row>
    <row r="460" spans="5:6" x14ac:dyDescent="0.35">
      <c r="E460" s="3"/>
      <c r="F460" s="3"/>
    </row>
    <row r="461" spans="5:6" x14ac:dyDescent="0.35">
      <c r="E461" s="3"/>
      <c r="F461" s="3"/>
    </row>
    <row r="462" spans="5:6" x14ac:dyDescent="0.35">
      <c r="E462" s="3"/>
      <c r="F462" s="3"/>
    </row>
    <row r="463" spans="5:6" x14ac:dyDescent="0.35">
      <c r="E463" s="3"/>
      <c r="F463" s="3"/>
    </row>
    <row r="464" spans="5:6" x14ac:dyDescent="0.35">
      <c r="E464" s="3"/>
      <c r="F464" s="3"/>
    </row>
    <row r="465" spans="5:6" x14ac:dyDescent="0.35">
      <c r="E465" s="3"/>
      <c r="F465" s="3"/>
    </row>
    <row r="466" spans="5:6" x14ac:dyDescent="0.35">
      <c r="E466" s="3"/>
      <c r="F466" s="3"/>
    </row>
    <row r="467" spans="5:6" x14ac:dyDescent="0.35">
      <c r="E467" s="3"/>
      <c r="F467" s="3"/>
    </row>
    <row r="468" spans="5:6" x14ac:dyDescent="0.35">
      <c r="E468" s="3"/>
      <c r="F468" s="3"/>
    </row>
    <row r="469" spans="5:6" x14ac:dyDescent="0.35">
      <c r="E469" s="3"/>
      <c r="F469" s="3"/>
    </row>
    <row r="470" spans="5:6" x14ac:dyDescent="0.35">
      <c r="E470" s="3"/>
      <c r="F470" s="3"/>
    </row>
    <row r="471" spans="5:6" x14ac:dyDescent="0.35">
      <c r="E471" s="3"/>
      <c r="F471" s="3"/>
    </row>
    <row r="472" spans="5:6" x14ac:dyDescent="0.35">
      <c r="E472" s="3"/>
      <c r="F472" s="3"/>
    </row>
    <row r="473" spans="5:6" x14ac:dyDescent="0.35">
      <c r="E473" s="3"/>
      <c r="F473" s="3"/>
    </row>
    <row r="474" spans="5:6" x14ac:dyDescent="0.35">
      <c r="E474" s="3"/>
      <c r="F474" s="3"/>
    </row>
    <row r="475" spans="5:6" x14ac:dyDescent="0.35">
      <c r="E475" s="3"/>
      <c r="F475" s="3"/>
    </row>
    <row r="476" spans="5:6" x14ac:dyDescent="0.35">
      <c r="E476" s="3"/>
      <c r="F476" s="3"/>
    </row>
    <row r="477" spans="5:6" x14ac:dyDescent="0.35">
      <c r="E477" s="3"/>
      <c r="F477" s="3"/>
    </row>
    <row r="478" spans="5:6" x14ac:dyDescent="0.35">
      <c r="E478" s="3"/>
      <c r="F478" s="3"/>
    </row>
    <row r="479" spans="5:6" x14ac:dyDescent="0.35">
      <c r="E479" s="3"/>
      <c r="F479" s="3"/>
    </row>
    <row r="480" spans="5:6" x14ac:dyDescent="0.35">
      <c r="E480" s="3"/>
      <c r="F480" s="3"/>
    </row>
    <row r="481" spans="5:6" x14ac:dyDescent="0.35">
      <c r="E481" s="3"/>
      <c r="F481" s="3"/>
    </row>
    <row r="482" spans="5:6" x14ac:dyDescent="0.35">
      <c r="E482" s="3"/>
      <c r="F482" s="3"/>
    </row>
    <row r="483" spans="5:6" x14ac:dyDescent="0.35">
      <c r="E483" s="3"/>
      <c r="F483" s="3"/>
    </row>
    <row r="484" spans="5:6" x14ac:dyDescent="0.35">
      <c r="E484" s="3"/>
      <c r="F484" s="3"/>
    </row>
    <row r="485" spans="5:6" x14ac:dyDescent="0.35">
      <c r="E485" s="3"/>
      <c r="F485" s="3"/>
    </row>
    <row r="486" spans="5:6" x14ac:dyDescent="0.35">
      <c r="E486" s="3"/>
      <c r="F486" s="3"/>
    </row>
    <row r="487" spans="5:6" x14ac:dyDescent="0.35">
      <c r="E487" s="3"/>
      <c r="F487" s="3"/>
    </row>
    <row r="488" spans="5:6" x14ac:dyDescent="0.35">
      <c r="E488" s="3"/>
      <c r="F488" s="3"/>
    </row>
    <row r="489" spans="5:6" x14ac:dyDescent="0.35">
      <c r="E489" s="3"/>
      <c r="F489" s="3"/>
    </row>
    <row r="490" spans="5:6" x14ac:dyDescent="0.35">
      <c r="E490" s="3"/>
      <c r="F490" s="3"/>
    </row>
    <row r="491" spans="5:6" x14ac:dyDescent="0.35">
      <c r="E491" s="3"/>
      <c r="F491" s="3"/>
    </row>
    <row r="492" spans="5:6" x14ac:dyDescent="0.35">
      <c r="E492" s="3"/>
      <c r="F492" s="3"/>
    </row>
    <row r="493" spans="5:6" x14ac:dyDescent="0.35">
      <c r="E493" s="3"/>
      <c r="F493" s="3"/>
    </row>
    <row r="494" spans="5:6" x14ac:dyDescent="0.35">
      <c r="E494" s="3"/>
      <c r="F494" s="3"/>
    </row>
    <row r="495" spans="5:6" x14ac:dyDescent="0.35">
      <c r="E495" s="3"/>
      <c r="F495" s="3"/>
    </row>
    <row r="496" spans="5:6" x14ac:dyDescent="0.35">
      <c r="E496" s="3"/>
      <c r="F496" s="3"/>
    </row>
    <row r="497" spans="5:6" x14ac:dyDescent="0.35">
      <c r="E497" s="3"/>
      <c r="F497" s="3"/>
    </row>
    <row r="498" spans="5:6" x14ac:dyDescent="0.35">
      <c r="E498" s="3"/>
      <c r="F498" s="3"/>
    </row>
    <row r="499" spans="5:6" x14ac:dyDescent="0.35">
      <c r="E499" s="3"/>
      <c r="F499" s="3"/>
    </row>
    <row r="500" spans="5:6" x14ac:dyDescent="0.35">
      <c r="E500" s="3"/>
      <c r="F500" s="3"/>
    </row>
    <row r="501" spans="5:6" x14ac:dyDescent="0.35">
      <c r="E501" s="3"/>
      <c r="F501" s="3"/>
    </row>
    <row r="502" spans="5:6" x14ac:dyDescent="0.35">
      <c r="E502" s="3"/>
      <c r="F502" s="3"/>
    </row>
    <row r="503" spans="5:6" x14ac:dyDescent="0.35">
      <c r="E503" s="3"/>
      <c r="F503" s="3"/>
    </row>
    <row r="504" spans="5:6" x14ac:dyDescent="0.35">
      <c r="E504" s="3"/>
      <c r="F504" s="3"/>
    </row>
    <row r="505" spans="5:6" x14ac:dyDescent="0.35">
      <c r="E505" s="3"/>
      <c r="F505" s="3"/>
    </row>
    <row r="506" spans="5:6" x14ac:dyDescent="0.35">
      <c r="E506" s="3"/>
      <c r="F506" s="3"/>
    </row>
    <row r="507" spans="5:6" x14ac:dyDescent="0.35">
      <c r="E507" s="3"/>
      <c r="F507" s="3"/>
    </row>
    <row r="508" spans="5:6" x14ac:dyDescent="0.35">
      <c r="E508" s="3"/>
      <c r="F508" s="3"/>
    </row>
    <row r="509" spans="5:6" x14ac:dyDescent="0.35">
      <c r="E509" s="3"/>
      <c r="F509" s="3"/>
    </row>
    <row r="510" spans="5:6" x14ac:dyDescent="0.35">
      <c r="E510" s="3"/>
      <c r="F510" s="3"/>
    </row>
    <row r="511" spans="5:6" x14ac:dyDescent="0.35">
      <c r="E511" s="3"/>
      <c r="F511" s="3"/>
    </row>
    <row r="512" spans="5:6" x14ac:dyDescent="0.35">
      <c r="E512" s="3"/>
      <c r="F512" s="3"/>
    </row>
    <row r="513" spans="5:6" x14ac:dyDescent="0.35">
      <c r="E513" s="3"/>
      <c r="F513" s="3"/>
    </row>
    <row r="514" spans="5:6" x14ac:dyDescent="0.35">
      <c r="E514" s="3"/>
      <c r="F514" s="3"/>
    </row>
    <row r="515" spans="5:6" x14ac:dyDescent="0.35">
      <c r="E515" s="3"/>
      <c r="F515" s="3"/>
    </row>
    <row r="516" spans="5:6" x14ac:dyDescent="0.35">
      <c r="E516" s="3"/>
      <c r="F516" s="3"/>
    </row>
    <row r="517" spans="5:6" x14ac:dyDescent="0.35">
      <c r="E517" s="3"/>
      <c r="F517" s="3"/>
    </row>
    <row r="518" spans="5:6" x14ac:dyDescent="0.35">
      <c r="E518" s="3"/>
      <c r="F518" s="3"/>
    </row>
    <row r="519" spans="5:6" x14ac:dyDescent="0.35">
      <c r="E519" s="3"/>
      <c r="F519" s="3"/>
    </row>
    <row r="520" spans="5:6" x14ac:dyDescent="0.35">
      <c r="E520" s="3"/>
      <c r="F520" s="3"/>
    </row>
    <row r="521" spans="5:6" x14ac:dyDescent="0.35">
      <c r="E521" s="3"/>
      <c r="F521" s="3"/>
    </row>
    <row r="522" spans="5:6" x14ac:dyDescent="0.35">
      <c r="E522" s="3"/>
      <c r="F522" s="3"/>
    </row>
    <row r="523" spans="5:6" x14ac:dyDescent="0.35">
      <c r="E523" s="3"/>
      <c r="F523" s="3"/>
    </row>
    <row r="524" spans="5:6" x14ac:dyDescent="0.35">
      <c r="E524" s="3"/>
      <c r="F524" s="3"/>
    </row>
    <row r="525" spans="5:6" x14ac:dyDescent="0.35">
      <c r="E525" s="3"/>
      <c r="F525" s="3"/>
    </row>
    <row r="526" spans="5:6" x14ac:dyDescent="0.35">
      <c r="E526" s="3"/>
      <c r="F526" s="3"/>
    </row>
    <row r="527" spans="5:6" x14ac:dyDescent="0.35">
      <c r="E527" s="3"/>
      <c r="F527" s="3"/>
    </row>
    <row r="528" spans="5:6" x14ac:dyDescent="0.35">
      <c r="E528" s="3"/>
      <c r="F528" s="3"/>
    </row>
    <row r="529" spans="5:6" x14ac:dyDescent="0.35">
      <c r="E529" s="3"/>
      <c r="F529" s="3"/>
    </row>
    <row r="530" spans="5:6" x14ac:dyDescent="0.35">
      <c r="E530" s="3"/>
      <c r="F530" s="3"/>
    </row>
    <row r="531" spans="5:6" x14ac:dyDescent="0.35">
      <c r="E531" s="3"/>
      <c r="F531" s="3"/>
    </row>
    <row r="532" spans="5:6" x14ac:dyDescent="0.35">
      <c r="E532" s="3"/>
      <c r="F532" s="3"/>
    </row>
    <row r="533" spans="5:6" x14ac:dyDescent="0.35">
      <c r="E533" s="3"/>
      <c r="F533" s="3"/>
    </row>
    <row r="534" spans="5:6" x14ac:dyDescent="0.35">
      <c r="E534" s="3"/>
      <c r="F534" s="3"/>
    </row>
    <row r="535" spans="5:6" x14ac:dyDescent="0.35">
      <c r="E535" s="3"/>
      <c r="F535" s="3"/>
    </row>
    <row r="536" spans="5:6" x14ac:dyDescent="0.35">
      <c r="E536" s="3"/>
      <c r="F536" s="3"/>
    </row>
    <row r="537" spans="5:6" x14ac:dyDescent="0.35">
      <c r="E537" s="3"/>
      <c r="F537" s="3"/>
    </row>
    <row r="538" spans="5:6" x14ac:dyDescent="0.35">
      <c r="E538" s="3"/>
      <c r="F538" s="3"/>
    </row>
    <row r="539" spans="5:6" x14ac:dyDescent="0.35">
      <c r="E539" s="3"/>
      <c r="F539" s="3"/>
    </row>
    <row r="540" spans="5:6" x14ac:dyDescent="0.35">
      <c r="E540" s="3"/>
      <c r="F540" s="3"/>
    </row>
    <row r="541" spans="5:6" x14ac:dyDescent="0.35">
      <c r="E541" s="3"/>
      <c r="F541" s="3"/>
    </row>
    <row r="542" spans="5:6" x14ac:dyDescent="0.35">
      <c r="E542" s="3"/>
      <c r="F542" s="3"/>
    </row>
    <row r="543" spans="5:6" x14ac:dyDescent="0.35">
      <c r="E543" s="3"/>
      <c r="F543" s="3"/>
    </row>
    <row r="544" spans="5:6" x14ac:dyDescent="0.35">
      <c r="E544" s="3"/>
      <c r="F544" s="3"/>
    </row>
    <row r="545" spans="5:6" x14ac:dyDescent="0.35">
      <c r="E545" s="3"/>
      <c r="F545" s="3"/>
    </row>
    <row r="546" spans="5:6" x14ac:dyDescent="0.35">
      <c r="E546" s="3"/>
      <c r="F546" s="3"/>
    </row>
    <row r="547" spans="5:6" x14ac:dyDescent="0.35">
      <c r="E547" s="3"/>
      <c r="F547" s="3"/>
    </row>
    <row r="548" spans="5:6" x14ac:dyDescent="0.35">
      <c r="E548" s="3"/>
      <c r="F548" s="3"/>
    </row>
    <row r="549" spans="5:6" x14ac:dyDescent="0.35">
      <c r="E549" s="3"/>
      <c r="F549" s="3"/>
    </row>
    <row r="550" spans="5:6" x14ac:dyDescent="0.35">
      <c r="E550" s="3"/>
      <c r="F550" s="3"/>
    </row>
    <row r="551" spans="5:6" x14ac:dyDescent="0.35">
      <c r="E551" s="3"/>
      <c r="F551" s="3"/>
    </row>
    <row r="552" spans="5:6" x14ac:dyDescent="0.35">
      <c r="E552" s="3"/>
      <c r="F552" s="3"/>
    </row>
    <row r="553" spans="5:6" x14ac:dyDescent="0.35">
      <c r="E553" s="3"/>
      <c r="F553" s="3"/>
    </row>
    <row r="554" spans="5:6" x14ac:dyDescent="0.35">
      <c r="E554" s="3"/>
      <c r="F554" s="3"/>
    </row>
    <row r="555" spans="5:6" x14ac:dyDescent="0.35">
      <c r="E555" s="3"/>
      <c r="F555" s="3"/>
    </row>
    <row r="556" spans="5:6" x14ac:dyDescent="0.35">
      <c r="E556" s="3"/>
      <c r="F556" s="3"/>
    </row>
    <row r="557" spans="5:6" x14ac:dyDescent="0.35">
      <c r="E557" s="3"/>
      <c r="F557" s="3"/>
    </row>
    <row r="558" spans="5:6" x14ac:dyDescent="0.35">
      <c r="E558" s="3"/>
      <c r="F558" s="3"/>
    </row>
    <row r="559" spans="5:6" x14ac:dyDescent="0.35">
      <c r="E559" s="3"/>
      <c r="F559" s="3"/>
    </row>
    <row r="560" spans="5:6" x14ac:dyDescent="0.35">
      <c r="E560" s="3"/>
      <c r="F560" s="3"/>
    </row>
    <row r="561" spans="5:6" x14ac:dyDescent="0.35">
      <c r="E561" s="3"/>
      <c r="F561" s="3"/>
    </row>
    <row r="562" spans="5:6" x14ac:dyDescent="0.35">
      <c r="E562" s="3"/>
      <c r="F562" s="3"/>
    </row>
    <row r="563" spans="5:6" x14ac:dyDescent="0.35">
      <c r="E563" s="3"/>
      <c r="F563" s="3"/>
    </row>
    <row r="564" spans="5:6" x14ac:dyDescent="0.35">
      <c r="E564" s="3"/>
      <c r="F564" s="3"/>
    </row>
    <row r="565" spans="5:6" x14ac:dyDescent="0.35">
      <c r="E565" s="3"/>
      <c r="F565" s="3"/>
    </row>
    <row r="566" spans="5:6" x14ac:dyDescent="0.35">
      <c r="E566" s="3"/>
      <c r="F566" s="3"/>
    </row>
    <row r="567" spans="5:6" x14ac:dyDescent="0.35">
      <c r="E567" s="3"/>
      <c r="F567" s="3"/>
    </row>
    <row r="568" spans="5:6" x14ac:dyDescent="0.35">
      <c r="E568" s="3"/>
      <c r="F568" s="3"/>
    </row>
    <row r="569" spans="5:6" x14ac:dyDescent="0.35">
      <c r="E569" s="3"/>
      <c r="F569" s="3"/>
    </row>
    <row r="570" spans="5:6" x14ac:dyDescent="0.35">
      <c r="E570" s="3"/>
      <c r="F570" s="3"/>
    </row>
    <row r="571" spans="5:6" x14ac:dyDescent="0.35">
      <c r="E571" s="3"/>
      <c r="F571" s="3"/>
    </row>
    <row r="572" spans="5:6" x14ac:dyDescent="0.35">
      <c r="E572" s="3"/>
      <c r="F572" s="3"/>
    </row>
    <row r="573" spans="5:6" x14ac:dyDescent="0.35">
      <c r="E573" s="3"/>
      <c r="F573" s="3"/>
    </row>
    <row r="574" spans="5:6" x14ac:dyDescent="0.35">
      <c r="E574" s="3"/>
      <c r="F574" s="3"/>
    </row>
    <row r="575" spans="5:6" x14ac:dyDescent="0.35">
      <c r="E575" s="3"/>
      <c r="F575" s="3"/>
    </row>
    <row r="576" spans="5:6" x14ac:dyDescent="0.35">
      <c r="E576" s="3"/>
      <c r="F576" s="3"/>
    </row>
    <row r="577" spans="5:6" x14ac:dyDescent="0.35">
      <c r="E577" s="3"/>
      <c r="F577" s="3"/>
    </row>
    <row r="578" spans="5:6" x14ac:dyDescent="0.35">
      <c r="E578" s="3"/>
      <c r="F578" s="3"/>
    </row>
    <row r="579" spans="5:6" x14ac:dyDescent="0.35">
      <c r="E579" s="3"/>
      <c r="F579" s="3"/>
    </row>
    <row r="580" spans="5:6" x14ac:dyDescent="0.35">
      <c r="E580" s="3"/>
      <c r="F580" s="3"/>
    </row>
    <row r="581" spans="5:6" x14ac:dyDescent="0.35">
      <c r="E581" s="3"/>
      <c r="F581" s="3"/>
    </row>
    <row r="582" spans="5:6" x14ac:dyDescent="0.35">
      <c r="E582" s="3"/>
      <c r="F582" s="3"/>
    </row>
    <row r="583" spans="5:6" x14ac:dyDescent="0.35">
      <c r="E583" s="3"/>
      <c r="F583" s="3"/>
    </row>
    <row r="584" spans="5:6" x14ac:dyDescent="0.35">
      <c r="E584" s="3"/>
      <c r="F584" s="3"/>
    </row>
    <row r="585" spans="5:6" x14ac:dyDescent="0.35">
      <c r="E585" s="3"/>
      <c r="F585" s="3"/>
    </row>
    <row r="586" spans="5:6" x14ac:dyDescent="0.35">
      <c r="E586" s="3"/>
      <c r="F586" s="3"/>
    </row>
    <row r="587" spans="5:6" x14ac:dyDescent="0.35">
      <c r="E587" s="3"/>
      <c r="F587" s="3"/>
    </row>
    <row r="588" spans="5:6" x14ac:dyDescent="0.35">
      <c r="E588" s="3"/>
      <c r="F588" s="3"/>
    </row>
    <row r="589" spans="5:6" x14ac:dyDescent="0.35">
      <c r="E589" s="3"/>
      <c r="F589" s="3"/>
    </row>
    <row r="590" spans="5:6" x14ac:dyDescent="0.35">
      <c r="E590" s="3"/>
      <c r="F590" s="3"/>
    </row>
    <row r="591" spans="5:6" x14ac:dyDescent="0.35">
      <c r="E591" s="3"/>
      <c r="F591" s="3"/>
    </row>
    <row r="592" spans="5:6" x14ac:dyDescent="0.35">
      <c r="E592" s="3"/>
      <c r="F592" s="3"/>
    </row>
    <row r="593" spans="5:6" x14ac:dyDescent="0.35">
      <c r="E593" s="3"/>
      <c r="F593" s="3"/>
    </row>
    <row r="594" spans="5:6" x14ac:dyDescent="0.35">
      <c r="E594" s="3"/>
      <c r="F594" s="3"/>
    </row>
    <row r="595" spans="5:6" x14ac:dyDescent="0.35">
      <c r="E595" s="3"/>
      <c r="F595" s="3"/>
    </row>
    <row r="596" spans="5:6" x14ac:dyDescent="0.35">
      <c r="E596" s="3"/>
      <c r="F596" s="3"/>
    </row>
    <row r="597" spans="5:6" x14ac:dyDescent="0.35">
      <c r="E597" s="3"/>
      <c r="F597" s="3"/>
    </row>
    <row r="598" spans="5:6" x14ac:dyDescent="0.35">
      <c r="E598" s="3"/>
      <c r="F598" s="3"/>
    </row>
    <row r="599" spans="5:6" x14ac:dyDescent="0.35">
      <c r="E599" s="3"/>
      <c r="F599" s="3"/>
    </row>
    <row r="600" spans="5:6" x14ac:dyDescent="0.35">
      <c r="E600" s="3"/>
      <c r="F600" s="3"/>
    </row>
    <row r="601" spans="5:6" x14ac:dyDescent="0.35">
      <c r="E601" s="3"/>
      <c r="F601" s="3"/>
    </row>
    <row r="602" spans="5:6" x14ac:dyDescent="0.35">
      <c r="E602" s="3"/>
      <c r="F602" s="3"/>
    </row>
    <row r="603" spans="5:6" x14ac:dyDescent="0.35">
      <c r="E603" s="3"/>
      <c r="F603" s="3"/>
    </row>
    <row r="604" spans="5:6" x14ac:dyDescent="0.35">
      <c r="E604" s="3"/>
      <c r="F604" s="3"/>
    </row>
    <row r="605" spans="5:6" x14ac:dyDescent="0.35">
      <c r="E605" s="3"/>
      <c r="F605" s="3"/>
    </row>
    <row r="606" spans="5:6" x14ac:dyDescent="0.35">
      <c r="E606" s="3"/>
      <c r="F606" s="3"/>
    </row>
    <row r="607" spans="5:6" x14ac:dyDescent="0.35">
      <c r="E607" s="3"/>
      <c r="F607" s="3"/>
    </row>
    <row r="608" spans="5:6" x14ac:dyDescent="0.35">
      <c r="E608" s="3"/>
      <c r="F608" s="3"/>
    </row>
    <row r="609" spans="5:6" x14ac:dyDescent="0.35">
      <c r="E609" s="3"/>
      <c r="F609" s="3"/>
    </row>
    <row r="610" spans="5:6" x14ac:dyDescent="0.35">
      <c r="E610" s="3"/>
      <c r="F610" s="3"/>
    </row>
    <row r="611" spans="5:6" x14ac:dyDescent="0.35">
      <c r="E611" s="3"/>
      <c r="F611" s="3"/>
    </row>
    <row r="612" spans="5:6" x14ac:dyDescent="0.35">
      <c r="E612" s="3"/>
      <c r="F612" s="3"/>
    </row>
    <row r="613" spans="5:6" x14ac:dyDescent="0.35">
      <c r="E613" s="3"/>
      <c r="F613" s="3"/>
    </row>
    <row r="614" spans="5:6" x14ac:dyDescent="0.35">
      <c r="E614" s="3"/>
      <c r="F614" s="3"/>
    </row>
    <row r="615" spans="5:6" x14ac:dyDescent="0.35">
      <c r="E615" s="3"/>
      <c r="F615" s="3"/>
    </row>
    <row r="616" spans="5:6" x14ac:dyDescent="0.35">
      <c r="E616" s="3"/>
      <c r="F616" s="3"/>
    </row>
    <row r="617" spans="5:6" x14ac:dyDescent="0.35">
      <c r="E617" s="3"/>
      <c r="F617" s="3"/>
    </row>
    <row r="618" spans="5:6" x14ac:dyDescent="0.35">
      <c r="E618" s="3"/>
      <c r="F618" s="3"/>
    </row>
    <row r="619" spans="5:6" x14ac:dyDescent="0.35">
      <c r="E619" s="3"/>
      <c r="F619" s="3"/>
    </row>
    <row r="620" spans="5:6" x14ac:dyDescent="0.35">
      <c r="E620" s="3"/>
      <c r="F620" s="3"/>
    </row>
    <row r="621" spans="5:6" x14ac:dyDescent="0.35">
      <c r="E621" s="3"/>
      <c r="F621" s="3"/>
    </row>
    <row r="622" spans="5:6" x14ac:dyDescent="0.35">
      <c r="E622" s="3"/>
      <c r="F622" s="3"/>
    </row>
    <row r="623" spans="5:6" x14ac:dyDescent="0.35">
      <c r="E623" s="3"/>
      <c r="F623" s="3"/>
    </row>
    <row r="624" spans="5:6" x14ac:dyDescent="0.35">
      <c r="E624" s="3"/>
      <c r="F624" s="3"/>
    </row>
    <row r="625" spans="5:6" x14ac:dyDescent="0.35">
      <c r="E625" s="3"/>
      <c r="F625" s="3"/>
    </row>
    <row r="626" spans="5:6" x14ac:dyDescent="0.35">
      <c r="E626" s="3"/>
      <c r="F626" s="3"/>
    </row>
    <row r="627" spans="5:6" x14ac:dyDescent="0.35">
      <c r="E627" s="3"/>
      <c r="F627" s="3"/>
    </row>
    <row r="628" spans="5:6" x14ac:dyDescent="0.35">
      <c r="E628" s="3"/>
      <c r="F628" s="3"/>
    </row>
    <row r="629" spans="5:6" x14ac:dyDescent="0.35">
      <c r="E629" s="3"/>
      <c r="F629" s="3"/>
    </row>
    <row r="630" spans="5:6" x14ac:dyDescent="0.35">
      <c r="E630" s="3"/>
      <c r="F630" s="3"/>
    </row>
    <row r="631" spans="5:6" x14ac:dyDescent="0.35">
      <c r="E631" s="3"/>
      <c r="F631" s="3"/>
    </row>
    <row r="632" spans="5:6" x14ac:dyDescent="0.35">
      <c r="E632" s="3"/>
      <c r="F632" s="3"/>
    </row>
    <row r="633" spans="5:6" x14ac:dyDescent="0.35">
      <c r="E633" s="3"/>
      <c r="F633" s="3"/>
    </row>
    <row r="634" spans="5:6" x14ac:dyDescent="0.35">
      <c r="E634" s="3"/>
      <c r="F634" s="3"/>
    </row>
    <row r="635" spans="5:6" x14ac:dyDescent="0.35">
      <c r="E635" s="3"/>
      <c r="F635" s="3"/>
    </row>
    <row r="636" spans="5:6" x14ac:dyDescent="0.35">
      <c r="E636" s="3"/>
      <c r="F636" s="3"/>
    </row>
    <row r="637" spans="5:6" x14ac:dyDescent="0.35">
      <c r="E637" s="3"/>
      <c r="F637" s="3"/>
    </row>
    <row r="638" spans="5:6" x14ac:dyDescent="0.35">
      <c r="E638" s="3"/>
      <c r="F638" s="3"/>
    </row>
    <row r="639" spans="5:6" x14ac:dyDescent="0.35">
      <c r="E639" s="3"/>
      <c r="F639" s="3"/>
    </row>
    <row r="640" spans="5:6" x14ac:dyDescent="0.35">
      <c r="E640" s="3"/>
      <c r="F640" s="3"/>
    </row>
    <row r="641" spans="5:6" x14ac:dyDescent="0.35">
      <c r="E641" s="3"/>
      <c r="F641" s="3"/>
    </row>
    <row r="642" spans="5:6" x14ac:dyDescent="0.35">
      <c r="E642" s="3"/>
      <c r="F642" s="3"/>
    </row>
    <row r="643" spans="5:6" x14ac:dyDescent="0.35">
      <c r="E643" s="3"/>
      <c r="F643" s="3"/>
    </row>
    <row r="644" spans="5:6" x14ac:dyDescent="0.35">
      <c r="E644" s="3"/>
      <c r="F644" s="3"/>
    </row>
    <row r="645" spans="5:6" x14ac:dyDescent="0.35">
      <c r="E645" s="3"/>
      <c r="F645" s="3"/>
    </row>
    <row r="646" spans="5:6" x14ac:dyDescent="0.35">
      <c r="E646" s="3"/>
      <c r="F646" s="3"/>
    </row>
    <row r="647" spans="5:6" x14ac:dyDescent="0.35">
      <c r="E647" s="3"/>
      <c r="F647" s="3"/>
    </row>
    <row r="648" spans="5:6" x14ac:dyDescent="0.35">
      <c r="E648" s="3"/>
      <c r="F648" s="3"/>
    </row>
    <row r="649" spans="5:6" x14ac:dyDescent="0.35">
      <c r="E649" s="3"/>
      <c r="F649" s="3"/>
    </row>
    <row r="650" spans="5:6" x14ac:dyDescent="0.35">
      <c r="E650" s="3"/>
      <c r="F650" s="3"/>
    </row>
    <row r="651" spans="5:6" x14ac:dyDescent="0.35">
      <c r="E651" s="3"/>
      <c r="F651" s="3"/>
    </row>
    <row r="652" spans="5:6" x14ac:dyDescent="0.35">
      <c r="E652" s="3"/>
      <c r="F652" s="3"/>
    </row>
    <row r="653" spans="5:6" x14ac:dyDescent="0.35">
      <c r="E653" s="3"/>
      <c r="F653" s="3"/>
    </row>
    <row r="654" spans="5:6" x14ac:dyDescent="0.35">
      <c r="E654" s="3"/>
      <c r="F654" s="3"/>
    </row>
    <row r="655" spans="5:6" x14ac:dyDescent="0.35">
      <c r="E655" s="3"/>
      <c r="F655" s="3"/>
    </row>
    <row r="656" spans="5:6" x14ac:dyDescent="0.35">
      <c r="E656" s="3"/>
      <c r="F656" s="3"/>
    </row>
    <row r="657" spans="5:6" x14ac:dyDescent="0.35">
      <c r="E657" s="3"/>
      <c r="F657" s="3"/>
    </row>
    <row r="658" spans="5:6" x14ac:dyDescent="0.35">
      <c r="E658" s="3"/>
      <c r="F658" s="3"/>
    </row>
    <row r="659" spans="5:6" x14ac:dyDescent="0.35">
      <c r="E659" s="3"/>
      <c r="F659" s="3"/>
    </row>
    <row r="660" spans="5:6" x14ac:dyDescent="0.35">
      <c r="E660" s="3"/>
      <c r="F660" s="3"/>
    </row>
    <row r="661" spans="5:6" x14ac:dyDescent="0.35">
      <c r="E661" s="3"/>
      <c r="F661" s="3"/>
    </row>
    <row r="662" spans="5:6" x14ac:dyDescent="0.35">
      <c r="E662" s="3"/>
      <c r="F662" s="3"/>
    </row>
    <row r="663" spans="5:6" x14ac:dyDescent="0.35">
      <c r="E663" s="3"/>
      <c r="F663" s="3"/>
    </row>
    <row r="664" spans="5:6" x14ac:dyDescent="0.35">
      <c r="E664" s="3"/>
      <c r="F664" s="3"/>
    </row>
    <row r="665" spans="5:6" x14ac:dyDescent="0.35">
      <c r="E665" s="3"/>
      <c r="F665" s="3"/>
    </row>
    <row r="666" spans="5:6" x14ac:dyDescent="0.35">
      <c r="E666" s="3"/>
      <c r="F666" s="3"/>
    </row>
    <row r="667" spans="5:6" x14ac:dyDescent="0.35">
      <c r="E667" s="3"/>
      <c r="F667" s="3"/>
    </row>
    <row r="668" spans="5:6" x14ac:dyDescent="0.35">
      <c r="E668" s="3"/>
      <c r="F668" s="3"/>
    </row>
    <row r="669" spans="5:6" x14ac:dyDescent="0.35">
      <c r="E669" s="3"/>
      <c r="F669" s="3"/>
    </row>
    <row r="670" spans="5:6" x14ac:dyDescent="0.35">
      <c r="E670" s="3"/>
      <c r="F670" s="3"/>
    </row>
    <row r="671" spans="5:6" x14ac:dyDescent="0.35">
      <c r="E671" s="3"/>
      <c r="F671" s="3"/>
    </row>
    <row r="672" spans="5:6" x14ac:dyDescent="0.35">
      <c r="E672" s="3"/>
      <c r="F672" s="3"/>
    </row>
    <row r="673" spans="5:6" x14ac:dyDescent="0.35">
      <c r="E673" s="3"/>
      <c r="F673" s="3"/>
    </row>
    <row r="674" spans="5:6" x14ac:dyDescent="0.35">
      <c r="E674" s="3"/>
      <c r="F674" s="3"/>
    </row>
    <row r="675" spans="5:6" x14ac:dyDescent="0.35">
      <c r="E675" s="3"/>
      <c r="F675" s="3"/>
    </row>
    <row r="676" spans="5:6" x14ac:dyDescent="0.35">
      <c r="E676" s="3"/>
      <c r="F676" s="3"/>
    </row>
    <row r="677" spans="5:6" x14ac:dyDescent="0.35">
      <c r="E677" s="3"/>
      <c r="F677" s="3"/>
    </row>
    <row r="678" spans="5:6" x14ac:dyDescent="0.35">
      <c r="E678" s="3"/>
      <c r="F678" s="3"/>
    </row>
    <row r="679" spans="5:6" x14ac:dyDescent="0.35">
      <c r="E679" s="3"/>
      <c r="F679" s="3"/>
    </row>
    <row r="680" spans="5:6" x14ac:dyDescent="0.35">
      <c r="E680" s="3"/>
      <c r="F680" s="3"/>
    </row>
    <row r="681" spans="5:6" x14ac:dyDescent="0.35">
      <c r="E681" s="3"/>
      <c r="F681" s="3"/>
    </row>
    <row r="682" spans="5:6" x14ac:dyDescent="0.35">
      <c r="E682" s="3"/>
      <c r="F682" s="3"/>
    </row>
    <row r="683" spans="5:6" x14ac:dyDescent="0.35">
      <c r="E683" s="3"/>
      <c r="F683" s="3"/>
    </row>
    <row r="684" spans="5:6" x14ac:dyDescent="0.35">
      <c r="E684" s="3"/>
      <c r="F684" s="3"/>
    </row>
    <row r="685" spans="5:6" x14ac:dyDescent="0.35">
      <c r="E685" s="3"/>
      <c r="F685" s="3"/>
    </row>
    <row r="686" spans="5:6" x14ac:dyDescent="0.35">
      <c r="E686" s="3"/>
      <c r="F686" s="3"/>
    </row>
    <row r="687" spans="5:6" x14ac:dyDescent="0.35">
      <c r="E687" s="3"/>
      <c r="F687" s="3"/>
    </row>
    <row r="688" spans="5:6" x14ac:dyDescent="0.35">
      <c r="E688" s="3"/>
      <c r="F688" s="3"/>
    </row>
    <row r="689" spans="5:6" x14ac:dyDescent="0.35">
      <c r="E689" s="3"/>
      <c r="F689" s="3"/>
    </row>
    <row r="690" spans="5:6" x14ac:dyDescent="0.35">
      <c r="E690" s="3"/>
      <c r="F690" s="3"/>
    </row>
    <row r="691" spans="5:6" x14ac:dyDescent="0.35">
      <c r="E691" s="3"/>
      <c r="F691" s="3"/>
    </row>
    <row r="692" spans="5:6" x14ac:dyDescent="0.35">
      <c r="E692" s="3"/>
      <c r="F692" s="3"/>
    </row>
    <row r="693" spans="5:6" x14ac:dyDescent="0.35">
      <c r="E693" s="3"/>
      <c r="F693" s="3"/>
    </row>
    <row r="694" spans="5:6" x14ac:dyDescent="0.35">
      <c r="E694" s="3"/>
      <c r="F694" s="3"/>
    </row>
    <row r="695" spans="5:6" x14ac:dyDescent="0.35">
      <c r="E695" s="3"/>
      <c r="F695" s="3"/>
    </row>
    <row r="696" spans="5:6" x14ac:dyDescent="0.35">
      <c r="E696" s="3"/>
      <c r="F696" s="3"/>
    </row>
    <row r="697" spans="5:6" x14ac:dyDescent="0.35">
      <c r="E697" s="3"/>
      <c r="F697" s="3"/>
    </row>
    <row r="698" spans="5:6" x14ac:dyDescent="0.35">
      <c r="E698" s="3"/>
      <c r="F698" s="3"/>
    </row>
    <row r="699" spans="5:6" x14ac:dyDescent="0.35">
      <c r="E699" s="3"/>
      <c r="F699" s="3"/>
    </row>
    <row r="700" spans="5:6" x14ac:dyDescent="0.35">
      <c r="E700" s="3"/>
      <c r="F700" s="3"/>
    </row>
    <row r="701" spans="5:6" x14ac:dyDescent="0.35">
      <c r="E701" s="3"/>
      <c r="F701" s="3"/>
    </row>
    <row r="702" spans="5:6" x14ac:dyDescent="0.35">
      <c r="E702" s="3"/>
      <c r="F702" s="3"/>
    </row>
    <row r="703" spans="5:6" x14ac:dyDescent="0.35">
      <c r="E703" s="3"/>
      <c r="F703" s="3"/>
    </row>
    <row r="704" spans="5:6" x14ac:dyDescent="0.35">
      <c r="E704" s="3"/>
      <c r="F704" s="3"/>
    </row>
    <row r="705" spans="5:6" x14ac:dyDescent="0.35">
      <c r="E705" s="3"/>
      <c r="F705" s="3"/>
    </row>
    <row r="706" spans="5:6" x14ac:dyDescent="0.35">
      <c r="E706" s="3"/>
      <c r="F706" s="3"/>
    </row>
    <row r="707" spans="5:6" x14ac:dyDescent="0.35">
      <c r="E707" s="3"/>
      <c r="F707" s="3"/>
    </row>
    <row r="708" spans="5:6" x14ac:dyDescent="0.35">
      <c r="E708" s="3"/>
      <c r="F708" s="3"/>
    </row>
    <row r="709" spans="5:6" x14ac:dyDescent="0.35">
      <c r="E709" s="3"/>
      <c r="F709" s="3"/>
    </row>
    <row r="710" spans="5:6" x14ac:dyDescent="0.35">
      <c r="E710" s="3"/>
      <c r="F710" s="3"/>
    </row>
    <row r="711" spans="5:6" x14ac:dyDescent="0.35">
      <c r="E711" s="3"/>
      <c r="F711" s="3"/>
    </row>
    <row r="712" spans="5:6" x14ac:dyDescent="0.35">
      <c r="E712" s="3"/>
      <c r="F712" s="3"/>
    </row>
    <row r="713" spans="5:6" x14ac:dyDescent="0.35">
      <c r="E713" s="3"/>
      <c r="F713" s="3"/>
    </row>
    <row r="714" spans="5:6" x14ac:dyDescent="0.35">
      <c r="E714" s="3"/>
      <c r="F714" s="3"/>
    </row>
    <row r="715" spans="5:6" x14ac:dyDescent="0.35">
      <c r="E715" s="3"/>
      <c r="F715" s="3"/>
    </row>
    <row r="716" spans="5:6" x14ac:dyDescent="0.35">
      <c r="E716" s="3"/>
      <c r="F716" s="3"/>
    </row>
    <row r="717" spans="5:6" x14ac:dyDescent="0.35">
      <c r="E717" s="3"/>
      <c r="F717" s="3"/>
    </row>
    <row r="718" spans="5:6" x14ac:dyDescent="0.35">
      <c r="E718" s="3"/>
      <c r="F718" s="3"/>
    </row>
    <row r="719" spans="5:6" x14ac:dyDescent="0.35">
      <c r="E719" s="3"/>
      <c r="F719" s="3"/>
    </row>
    <row r="720" spans="5:6" x14ac:dyDescent="0.35">
      <c r="E720" s="3"/>
      <c r="F720" s="3"/>
    </row>
    <row r="721" spans="5:6" x14ac:dyDescent="0.35">
      <c r="E721" s="3"/>
      <c r="F721" s="3"/>
    </row>
    <row r="722" spans="5:6" x14ac:dyDescent="0.35">
      <c r="E722" s="3"/>
      <c r="F722" s="3"/>
    </row>
    <row r="723" spans="5:6" x14ac:dyDescent="0.35">
      <c r="E723" s="3"/>
      <c r="F723" s="3"/>
    </row>
    <row r="724" spans="5:6" x14ac:dyDescent="0.35">
      <c r="E724" s="3"/>
      <c r="F724" s="3"/>
    </row>
    <row r="725" spans="5:6" x14ac:dyDescent="0.35">
      <c r="E725" s="3"/>
      <c r="F725" s="3"/>
    </row>
    <row r="726" spans="5:6" x14ac:dyDescent="0.35">
      <c r="E726" s="3"/>
      <c r="F726" s="3"/>
    </row>
    <row r="727" spans="5:6" x14ac:dyDescent="0.35">
      <c r="E727" s="3"/>
      <c r="F727" s="3"/>
    </row>
    <row r="728" spans="5:6" x14ac:dyDescent="0.35">
      <c r="E728" s="3"/>
      <c r="F728" s="3"/>
    </row>
    <row r="729" spans="5:6" x14ac:dyDescent="0.35">
      <c r="E729" s="3"/>
      <c r="F729" s="3"/>
    </row>
    <row r="730" spans="5:6" x14ac:dyDescent="0.35">
      <c r="E730" s="3"/>
      <c r="F730" s="3"/>
    </row>
    <row r="731" spans="5:6" x14ac:dyDescent="0.35">
      <c r="E731" s="3"/>
      <c r="F731" s="3"/>
    </row>
    <row r="732" spans="5:6" x14ac:dyDescent="0.35">
      <c r="E732" s="3"/>
      <c r="F732" s="3"/>
    </row>
    <row r="733" spans="5:6" x14ac:dyDescent="0.35">
      <c r="E733" s="3"/>
      <c r="F733" s="3"/>
    </row>
    <row r="734" spans="5:6" x14ac:dyDescent="0.35">
      <c r="E734" s="3"/>
      <c r="F734" s="3"/>
    </row>
    <row r="735" spans="5:6" x14ac:dyDescent="0.35">
      <c r="E735" s="3"/>
      <c r="F735" s="3"/>
    </row>
    <row r="736" spans="5:6" x14ac:dyDescent="0.35">
      <c r="E736" s="3"/>
      <c r="F736" s="3"/>
    </row>
    <row r="737" spans="5:6" x14ac:dyDescent="0.35">
      <c r="E737" s="3"/>
      <c r="F737" s="3"/>
    </row>
    <row r="738" spans="5:6" x14ac:dyDescent="0.35">
      <c r="E738" s="3"/>
      <c r="F738" s="3"/>
    </row>
    <row r="739" spans="5:6" x14ac:dyDescent="0.35">
      <c r="E739" s="3"/>
      <c r="F739" s="3"/>
    </row>
    <row r="740" spans="5:6" x14ac:dyDescent="0.35">
      <c r="E740" s="3"/>
      <c r="F740" s="3"/>
    </row>
    <row r="741" spans="5:6" x14ac:dyDescent="0.35">
      <c r="E741" s="3"/>
      <c r="F741" s="3"/>
    </row>
    <row r="742" spans="5:6" x14ac:dyDescent="0.35">
      <c r="E742" s="3"/>
      <c r="F742" s="3"/>
    </row>
    <row r="743" spans="5:6" x14ac:dyDescent="0.35">
      <c r="E743" s="3"/>
      <c r="F743" s="3"/>
    </row>
    <row r="744" spans="5:6" x14ac:dyDescent="0.35">
      <c r="E744" s="3"/>
      <c r="F744" s="3"/>
    </row>
    <row r="745" spans="5:6" x14ac:dyDescent="0.35">
      <c r="E745" s="3"/>
      <c r="F745" s="3"/>
    </row>
    <row r="746" spans="5:6" x14ac:dyDescent="0.35">
      <c r="E746" s="3"/>
      <c r="F746" s="3"/>
    </row>
    <row r="747" spans="5:6" x14ac:dyDescent="0.35">
      <c r="E747" s="3"/>
      <c r="F747" s="3"/>
    </row>
    <row r="748" spans="5:6" x14ac:dyDescent="0.35">
      <c r="E748" s="3"/>
      <c r="F748" s="3"/>
    </row>
    <row r="749" spans="5:6" x14ac:dyDescent="0.35">
      <c r="E749" s="3"/>
      <c r="F749" s="3"/>
    </row>
    <row r="750" spans="5:6" x14ac:dyDescent="0.35">
      <c r="E750" s="3"/>
      <c r="F750" s="3"/>
    </row>
    <row r="751" spans="5:6" x14ac:dyDescent="0.35">
      <c r="E751" s="3"/>
      <c r="F751" s="3"/>
    </row>
    <row r="752" spans="5:6" x14ac:dyDescent="0.35">
      <c r="E752" s="3"/>
      <c r="F752" s="3"/>
    </row>
    <row r="753" spans="5:6" x14ac:dyDescent="0.35">
      <c r="E753" s="3"/>
      <c r="F753" s="3"/>
    </row>
    <row r="754" spans="5:6" x14ac:dyDescent="0.35">
      <c r="E754" s="3"/>
      <c r="F754" s="3"/>
    </row>
    <row r="755" spans="5:6" x14ac:dyDescent="0.35">
      <c r="E755" s="3"/>
      <c r="F755" s="3"/>
    </row>
    <row r="756" spans="5:6" x14ac:dyDescent="0.35">
      <c r="E756" s="3"/>
      <c r="F756" s="3"/>
    </row>
    <row r="757" spans="5:6" x14ac:dyDescent="0.35">
      <c r="E757" s="3"/>
      <c r="F757" s="3"/>
    </row>
    <row r="758" spans="5:6" x14ac:dyDescent="0.35">
      <c r="E758" s="3"/>
      <c r="F758" s="3"/>
    </row>
    <row r="759" spans="5:6" x14ac:dyDescent="0.35">
      <c r="E759" s="3"/>
      <c r="F759" s="3"/>
    </row>
    <row r="760" spans="5:6" x14ac:dyDescent="0.35">
      <c r="E760" s="3"/>
      <c r="F760" s="3"/>
    </row>
    <row r="761" spans="5:6" x14ac:dyDescent="0.35">
      <c r="E761" s="3"/>
      <c r="F761" s="3"/>
    </row>
    <row r="762" spans="5:6" x14ac:dyDescent="0.35">
      <c r="E762" s="3"/>
      <c r="F762" s="3"/>
    </row>
    <row r="763" spans="5:6" x14ac:dyDescent="0.35">
      <c r="E763" s="3"/>
      <c r="F763" s="3"/>
    </row>
    <row r="764" spans="5:6" x14ac:dyDescent="0.35">
      <c r="E764" s="3"/>
      <c r="F764" s="3"/>
    </row>
    <row r="765" spans="5:6" x14ac:dyDescent="0.35">
      <c r="E765" s="3"/>
      <c r="F765" s="3"/>
    </row>
    <row r="766" spans="5:6" x14ac:dyDescent="0.35">
      <c r="E766" s="3"/>
      <c r="F766" s="3"/>
    </row>
    <row r="767" spans="5:6" x14ac:dyDescent="0.35">
      <c r="E767" s="3"/>
      <c r="F767" s="3"/>
    </row>
    <row r="768" spans="5:6" x14ac:dyDescent="0.35">
      <c r="E768" s="3"/>
      <c r="F768" s="3"/>
    </row>
    <row r="769" spans="5:6" x14ac:dyDescent="0.35">
      <c r="E769" s="3"/>
      <c r="F769" s="3"/>
    </row>
    <row r="770" spans="5:6" x14ac:dyDescent="0.35">
      <c r="E770" s="3"/>
      <c r="F770" s="3"/>
    </row>
    <row r="771" spans="5:6" x14ac:dyDescent="0.35">
      <c r="E771" s="3"/>
      <c r="F771" s="3"/>
    </row>
    <row r="772" spans="5:6" x14ac:dyDescent="0.35">
      <c r="E772" s="3"/>
      <c r="F772" s="3"/>
    </row>
    <row r="773" spans="5:6" x14ac:dyDescent="0.35">
      <c r="E773" s="3"/>
      <c r="F773" s="3"/>
    </row>
    <row r="774" spans="5:6" x14ac:dyDescent="0.35">
      <c r="E774" s="3"/>
      <c r="F774" s="3"/>
    </row>
    <row r="775" spans="5:6" x14ac:dyDescent="0.35">
      <c r="E775" s="3"/>
      <c r="F775" s="3"/>
    </row>
    <row r="776" spans="5:6" x14ac:dyDescent="0.35">
      <c r="E776" s="3"/>
      <c r="F776" s="3"/>
    </row>
    <row r="777" spans="5:6" x14ac:dyDescent="0.35">
      <c r="E777" s="3"/>
      <c r="F777" s="3"/>
    </row>
    <row r="778" spans="5:6" x14ac:dyDescent="0.35">
      <c r="E778" s="3"/>
      <c r="F778" s="3"/>
    </row>
    <row r="779" spans="5:6" x14ac:dyDescent="0.35">
      <c r="E779" s="3"/>
      <c r="F779" s="3"/>
    </row>
    <row r="780" spans="5:6" x14ac:dyDescent="0.35">
      <c r="E780" s="3"/>
      <c r="F780" s="3"/>
    </row>
    <row r="781" spans="5:6" x14ac:dyDescent="0.35">
      <c r="E781" s="3"/>
      <c r="F781" s="3"/>
    </row>
    <row r="782" spans="5:6" x14ac:dyDescent="0.35">
      <c r="E782" s="3"/>
      <c r="F782" s="3"/>
    </row>
    <row r="783" spans="5:6" x14ac:dyDescent="0.35">
      <c r="E783" s="3"/>
      <c r="F783" s="3"/>
    </row>
    <row r="784" spans="5:6" x14ac:dyDescent="0.35">
      <c r="E784" s="3"/>
      <c r="F784" s="3"/>
    </row>
    <row r="785" spans="5:6" x14ac:dyDescent="0.35">
      <c r="E785" s="3"/>
      <c r="F785" s="3"/>
    </row>
    <row r="786" spans="5:6" x14ac:dyDescent="0.35">
      <c r="E786" s="3"/>
      <c r="F786" s="3"/>
    </row>
    <row r="787" spans="5:6" x14ac:dyDescent="0.35">
      <c r="E787" s="3"/>
      <c r="F787" s="3"/>
    </row>
    <row r="788" spans="5:6" x14ac:dyDescent="0.35">
      <c r="E788" s="3"/>
      <c r="F788" s="3"/>
    </row>
    <row r="789" spans="5:6" x14ac:dyDescent="0.35">
      <c r="E789" s="3"/>
      <c r="F789" s="3"/>
    </row>
    <row r="790" spans="5:6" x14ac:dyDescent="0.35">
      <c r="E790" s="3"/>
      <c r="F790" s="3"/>
    </row>
    <row r="791" spans="5:6" x14ac:dyDescent="0.35">
      <c r="E791" s="3"/>
      <c r="F791" s="3"/>
    </row>
    <row r="792" spans="5:6" x14ac:dyDescent="0.35">
      <c r="E792" s="3"/>
      <c r="F792" s="3"/>
    </row>
    <row r="793" spans="5:6" x14ac:dyDescent="0.35">
      <c r="E793" s="3"/>
      <c r="F793" s="3"/>
    </row>
    <row r="794" spans="5:6" x14ac:dyDescent="0.35">
      <c r="E794" s="3"/>
      <c r="F794" s="3"/>
    </row>
    <row r="795" spans="5:6" x14ac:dyDescent="0.35">
      <c r="E795" s="3"/>
      <c r="F795" s="3"/>
    </row>
    <row r="796" spans="5:6" x14ac:dyDescent="0.35">
      <c r="E796" s="3"/>
      <c r="F796" s="3"/>
    </row>
    <row r="797" spans="5:6" x14ac:dyDescent="0.35">
      <c r="E797" s="3"/>
      <c r="F797" s="3"/>
    </row>
    <row r="798" spans="5:6" x14ac:dyDescent="0.35">
      <c r="E798" s="3"/>
      <c r="F798" s="3"/>
    </row>
    <row r="799" spans="5:6" x14ac:dyDescent="0.35">
      <c r="E799" s="3"/>
      <c r="F799" s="3"/>
    </row>
    <row r="800" spans="5:6" x14ac:dyDescent="0.35">
      <c r="E800" s="3"/>
      <c r="F800" s="3"/>
    </row>
    <row r="801" spans="5:6" x14ac:dyDescent="0.35">
      <c r="E801" s="3"/>
      <c r="F801" s="3"/>
    </row>
    <row r="802" spans="5:6" x14ac:dyDescent="0.35">
      <c r="E802" s="3"/>
      <c r="F802" s="3"/>
    </row>
    <row r="803" spans="5:6" x14ac:dyDescent="0.35">
      <c r="E803" s="3"/>
      <c r="F803" s="3"/>
    </row>
    <row r="804" spans="5:6" x14ac:dyDescent="0.35">
      <c r="E804" s="3"/>
      <c r="F804" s="3"/>
    </row>
    <row r="805" spans="5:6" x14ac:dyDescent="0.35">
      <c r="E805" s="3"/>
      <c r="F805" s="3"/>
    </row>
    <row r="806" spans="5:6" x14ac:dyDescent="0.35">
      <c r="E806" s="3"/>
      <c r="F806" s="3"/>
    </row>
    <row r="807" spans="5:6" x14ac:dyDescent="0.35">
      <c r="E807" s="3"/>
      <c r="F807" s="3"/>
    </row>
    <row r="808" spans="5:6" x14ac:dyDescent="0.35">
      <c r="E808" s="3"/>
      <c r="F808" s="3"/>
    </row>
    <row r="809" spans="5:6" x14ac:dyDescent="0.35">
      <c r="E809" s="3"/>
      <c r="F809" s="3"/>
    </row>
    <row r="810" spans="5:6" x14ac:dyDescent="0.35">
      <c r="E810" s="3"/>
      <c r="F810" s="3"/>
    </row>
    <row r="811" spans="5:6" x14ac:dyDescent="0.35">
      <c r="E811" s="3"/>
      <c r="F811" s="3"/>
    </row>
    <row r="812" spans="5:6" x14ac:dyDescent="0.35">
      <c r="E812" s="3"/>
      <c r="F812" s="3"/>
    </row>
    <row r="813" spans="5:6" x14ac:dyDescent="0.35">
      <c r="E813" s="3"/>
      <c r="F813" s="3"/>
    </row>
    <row r="814" spans="5:6" x14ac:dyDescent="0.35">
      <c r="E814" s="3"/>
      <c r="F814" s="3"/>
    </row>
    <row r="815" spans="5:6" x14ac:dyDescent="0.35">
      <c r="E815" s="3"/>
      <c r="F815" s="3"/>
    </row>
    <row r="816" spans="5:6" x14ac:dyDescent="0.35">
      <c r="E816" s="3"/>
      <c r="F816" s="3"/>
    </row>
    <row r="817" spans="5:6" x14ac:dyDescent="0.35">
      <c r="E817" s="3"/>
      <c r="F817" s="3"/>
    </row>
    <row r="818" spans="5:6" x14ac:dyDescent="0.35">
      <c r="E818" s="3"/>
      <c r="F818" s="3"/>
    </row>
    <row r="819" spans="5:6" x14ac:dyDescent="0.35">
      <c r="E819" s="3"/>
      <c r="F819" s="3"/>
    </row>
    <row r="820" spans="5:6" x14ac:dyDescent="0.35">
      <c r="E820" s="3"/>
      <c r="F820" s="3"/>
    </row>
    <row r="821" spans="5:6" x14ac:dyDescent="0.35">
      <c r="E821" s="3"/>
      <c r="F821" s="3"/>
    </row>
    <row r="822" spans="5:6" x14ac:dyDescent="0.35">
      <c r="E822" s="3"/>
      <c r="F822" s="3"/>
    </row>
    <row r="823" spans="5:6" x14ac:dyDescent="0.35">
      <c r="E823" s="3"/>
      <c r="F823" s="3"/>
    </row>
    <row r="824" spans="5:6" x14ac:dyDescent="0.35">
      <c r="E824" s="3"/>
      <c r="F824" s="3"/>
    </row>
    <row r="825" spans="5:6" x14ac:dyDescent="0.35">
      <c r="E825" s="3"/>
      <c r="F825" s="3"/>
    </row>
    <row r="826" spans="5:6" x14ac:dyDescent="0.35">
      <c r="E826" s="3"/>
      <c r="F826" s="3"/>
    </row>
    <row r="827" spans="5:6" x14ac:dyDescent="0.35">
      <c r="E827" s="3"/>
      <c r="F827" s="3"/>
    </row>
    <row r="828" spans="5:6" x14ac:dyDescent="0.35">
      <c r="E828" s="3"/>
      <c r="F828" s="3"/>
    </row>
    <row r="829" spans="5:6" x14ac:dyDescent="0.35">
      <c r="E829" s="3"/>
      <c r="F829" s="3"/>
    </row>
    <row r="830" spans="5:6" x14ac:dyDescent="0.35">
      <c r="E830" s="3"/>
      <c r="F830" s="3"/>
    </row>
    <row r="831" spans="5:6" x14ac:dyDescent="0.35">
      <c r="E831" s="3"/>
      <c r="F831" s="3"/>
    </row>
    <row r="832" spans="5:6" x14ac:dyDescent="0.35">
      <c r="E832" s="3"/>
      <c r="F832" s="3"/>
    </row>
    <row r="833" spans="5:6" x14ac:dyDescent="0.35">
      <c r="E833" s="3"/>
      <c r="F833" s="3"/>
    </row>
    <row r="834" spans="5:6" x14ac:dyDescent="0.35">
      <c r="E834" s="3"/>
      <c r="F834" s="3"/>
    </row>
    <row r="835" spans="5:6" x14ac:dyDescent="0.35">
      <c r="E835" s="3"/>
      <c r="F835" s="3"/>
    </row>
    <row r="836" spans="5:6" x14ac:dyDescent="0.35">
      <c r="E836" s="3"/>
      <c r="F836" s="3"/>
    </row>
    <row r="837" spans="5:6" x14ac:dyDescent="0.35">
      <c r="E837" s="3"/>
      <c r="F837" s="3"/>
    </row>
    <row r="838" spans="5:6" x14ac:dyDescent="0.35">
      <c r="E838" s="3"/>
      <c r="F838" s="3"/>
    </row>
    <row r="839" spans="5:6" x14ac:dyDescent="0.35">
      <c r="E839" s="3"/>
      <c r="F839" s="3"/>
    </row>
    <row r="840" spans="5:6" x14ac:dyDescent="0.35">
      <c r="E840" s="3"/>
      <c r="F840" s="3"/>
    </row>
    <row r="841" spans="5:6" x14ac:dyDescent="0.35">
      <c r="E841" s="3"/>
      <c r="F841" s="3"/>
    </row>
    <row r="842" spans="5:6" x14ac:dyDescent="0.35">
      <c r="E842" s="3"/>
      <c r="F842" s="3"/>
    </row>
    <row r="843" spans="5:6" x14ac:dyDescent="0.35">
      <c r="E843" s="3"/>
      <c r="F843" s="3"/>
    </row>
    <row r="844" spans="5:6" x14ac:dyDescent="0.35">
      <c r="E844" s="3"/>
      <c r="F844" s="3"/>
    </row>
    <row r="845" spans="5:6" x14ac:dyDescent="0.35">
      <c r="E845" s="3"/>
      <c r="F845" s="3"/>
    </row>
    <row r="846" spans="5:6" x14ac:dyDescent="0.35">
      <c r="E846" s="3"/>
      <c r="F846" s="3"/>
    </row>
    <row r="847" spans="5:6" x14ac:dyDescent="0.35">
      <c r="E847" s="3"/>
      <c r="F847" s="3"/>
    </row>
    <row r="848" spans="5:6" x14ac:dyDescent="0.35">
      <c r="E848" s="3"/>
      <c r="F848" s="3"/>
    </row>
    <row r="849" spans="5:6" x14ac:dyDescent="0.35">
      <c r="E849" s="3"/>
      <c r="F849" s="3"/>
    </row>
    <row r="850" spans="5:6" x14ac:dyDescent="0.35">
      <c r="E850" s="3"/>
      <c r="F850" s="3"/>
    </row>
    <row r="851" spans="5:6" x14ac:dyDescent="0.35">
      <c r="E851" s="3"/>
      <c r="F851" s="3"/>
    </row>
    <row r="852" spans="5:6" x14ac:dyDescent="0.35">
      <c r="E852" s="3"/>
      <c r="F852" s="3"/>
    </row>
    <row r="853" spans="5:6" x14ac:dyDescent="0.35">
      <c r="E853" s="3"/>
      <c r="F853" s="3"/>
    </row>
    <row r="854" spans="5:6" x14ac:dyDescent="0.35">
      <c r="E854" s="3"/>
      <c r="F854" s="3"/>
    </row>
    <row r="855" spans="5:6" x14ac:dyDescent="0.35">
      <c r="E855" s="3"/>
      <c r="F855" s="3"/>
    </row>
    <row r="856" spans="5:6" x14ac:dyDescent="0.35">
      <c r="E856" s="3"/>
      <c r="F856" s="3"/>
    </row>
    <row r="857" spans="5:6" x14ac:dyDescent="0.35">
      <c r="E857" s="3"/>
      <c r="F857" s="3"/>
    </row>
    <row r="858" spans="5:6" x14ac:dyDescent="0.35">
      <c r="E858" s="3"/>
      <c r="F858" s="3"/>
    </row>
    <row r="859" spans="5:6" x14ac:dyDescent="0.35">
      <c r="E859" s="3"/>
      <c r="F859" s="3"/>
    </row>
    <row r="860" spans="5:6" x14ac:dyDescent="0.35">
      <c r="E860" s="3"/>
      <c r="F860" s="3"/>
    </row>
    <row r="861" spans="5:6" x14ac:dyDescent="0.35">
      <c r="E861" s="3"/>
      <c r="F861" s="3"/>
    </row>
    <row r="862" spans="5:6" x14ac:dyDescent="0.35">
      <c r="E862" s="3"/>
      <c r="F862" s="3"/>
    </row>
    <row r="863" spans="5:6" x14ac:dyDescent="0.35">
      <c r="E863" s="3"/>
      <c r="F863" s="3"/>
    </row>
    <row r="864" spans="5:6" x14ac:dyDescent="0.35">
      <c r="E864" s="3"/>
      <c r="F864" s="3"/>
    </row>
    <row r="865" spans="5:6" x14ac:dyDescent="0.35">
      <c r="E865" s="3"/>
      <c r="F865" s="3"/>
    </row>
    <row r="866" spans="5:6" x14ac:dyDescent="0.35">
      <c r="E866" s="3"/>
      <c r="F866" s="3"/>
    </row>
    <row r="867" spans="5:6" x14ac:dyDescent="0.35">
      <c r="E867" s="3"/>
      <c r="F867" s="3"/>
    </row>
    <row r="868" spans="5:6" x14ac:dyDescent="0.35">
      <c r="E868" s="3"/>
      <c r="F868" s="3"/>
    </row>
    <row r="869" spans="5:6" x14ac:dyDescent="0.35">
      <c r="E869" s="3"/>
      <c r="F869" s="3"/>
    </row>
    <row r="870" spans="5:6" x14ac:dyDescent="0.35">
      <c r="E870" s="3"/>
      <c r="F870" s="3"/>
    </row>
    <row r="871" spans="5:6" x14ac:dyDescent="0.35">
      <c r="E871" s="3"/>
      <c r="F871" s="3"/>
    </row>
    <row r="872" spans="5:6" x14ac:dyDescent="0.35">
      <c r="E872" s="3"/>
      <c r="F872" s="3"/>
    </row>
    <row r="873" spans="5:6" x14ac:dyDescent="0.35">
      <c r="E873" s="3"/>
      <c r="F873" s="3"/>
    </row>
    <row r="874" spans="5:6" x14ac:dyDescent="0.35">
      <c r="E874" s="3"/>
      <c r="F874" s="3"/>
    </row>
    <row r="875" spans="5:6" x14ac:dyDescent="0.35">
      <c r="E875" s="3"/>
      <c r="F875" s="3"/>
    </row>
    <row r="876" spans="5:6" x14ac:dyDescent="0.35">
      <c r="E876" s="3"/>
      <c r="F876" s="3"/>
    </row>
    <row r="877" spans="5:6" x14ac:dyDescent="0.35">
      <c r="E877" s="3"/>
      <c r="F877" s="3"/>
    </row>
    <row r="878" spans="5:6" x14ac:dyDescent="0.35">
      <c r="E878" s="3"/>
      <c r="F878" s="3"/>
    </row>
    <row r="879" spans="5:6" x14ac:dyDescent="0.35">
      <c r="E879" s="3"/>
      <c r="F879" s="3"/>
    </row>
    <row r="880" spans="5:6" x14ac:dyDescent="0.35">
      <c r="E880" s="3"/>
      <c r="F880" s="3"/>
    </row>
    <row r="881" spans="5:6" x14ac:dyDescent="0.35">
      <c r="E881" s="3"/>
      <c r="F881" s="3"/>
    </row>
    <row r="882" spans="5:6" x14ac:dyDescent="0.35">
      <c r="E882" s="3"/>
      <c r="F882" s="3"/>
    </row>
    <row r="883" spans="5:6" x14ac:dyDescent="0.35">
      <c r="E883" s="3"/>
      <c r="F883" s="3"/>
    </row>
    <row r="884" spans="5:6" x14ac:dyDescent="0.35">
      <c r="E884" s="3"/>
      <c r="F884" s="3"/>
    </row>
    <row r="885" spans="5:6" x14ac:dyDescent="0.35">
      <c r="E885" s="3"/>
      <c r="F885" s="3"/>
    </row>
    <row r="886" spans="5:6" x14ac:dyDescent="0.35">
      <c r="E886" s="3"/>
      <c r="F886" s="3"/>
    </row>
    <row r="887" spans="5:6" x14ac:dyDescent="0.35">
      <c r="E887" s="3"/>
      <c r="F887" s="3"/>
    </row>
    <row r="888" spans="5:6" x14ac:dyDescent="0.35">
      <c r="E888" s="3"/>
      <c r="F888" s="3"/>
    </row>
    <row r="889" spans="5:6" x14ac:dyDescent="0.35">
      <c r="E889" s="3"/>
      <c r="F889" s="3"/>
    </row>
    <row r="890" spans="5:6" x14ac:dyDescent="0.35">
      <c r="E890" s="3"/>
      <c r="F890" s="3"/>
    </row>
    <row r="891" spans="5:6" x14ac:dyDescent="0.35">
      <c r="E891" s="3"/>
      <c r="F891" s="3"/>
    </row>
    <row r="892" spans="5:6" x14ac:dyDescent="0.35">
      <c r="E892" s="3"/>
      <c r="F892" s="3"/>
    </row>
    <row r="893" spans="5:6" x14ac:dyDescent="0.35">
      <c r="E893" s="3"/>
      <c r="F893" s="3"/>
    </row>
    <row r="894" spans="5:6" x14ac:dyDescent="0.35">
      <c r="E894" s="3"/>
      <c r="F894" s="3"/>
    </row>
    <row r="895" spans="5:6" x14ac:dyDescent="0.35">
      <c r="E895" s="3"/>
      <c r="F895" s="3"/>
    </row>
    <row r="896" spans="5:6" x14ac:dyDescent="0.35">
      <c r="E896" s="3"/>
      <c r="F896" s="3"/>
    </row>
    <row r="897" spans="5:6" x14ac:dyDescent="0.35">
      <c r="E897" s="3"/>
      <c r="F897" s="3"/>
    </row>
    <row r="898" spans="5:6" x14ac:dyDescent="0.35">
      <c r="E898" s="3"/>
      <c r="F898" s="3"/>
    </row>
    <row r="899" spans="5:6" x14ac:dyDescent="0.35">
      <c r="E899" s="3"/>
      <c r="F899" s="3"/>
    </row>
    <row r="900" spans="5:6" x14ac:dyDescent="0.35">
      <c r="E900" s="3"/>
      <c r="F900" s="3"/>
    </row>
    <row r="901" spans="5:6" x14ac:dyDescent="0.35">
      <c r="E901" s="3"/>
      <c r="F901" s="3"/>
    </row>
    <row r="902" spans="5:6" x14ac:dyDescent="0.35">
      <c r="E902" s="3"/>
      <c r="F902" s="3"/>
    </row>
    <row r="903" spans="5:6" x14ac:dyDescent="0.35">
      <c r="E903" s="3"/>
      <c r="F903" s="3"/>
    </row>
    <row r="904" spans="5:6" x14ac:dyDescent="0.35">
      <c r="E904" s="3"/>
      <c r="F904" s="3"/>
    </row>
    <row r="905" spans="5:6" x14ac:dyDescent="0.35">
      <c r="E905" s="3"/>
      <c r="F905" s="3"/>
    </row>
    <row r="906" spans="5:6" x14ac:dyDescent="0.35">
      <c r="E906" s="3"/>
      <c r="F906" s="3"/>
    </row>
    <row r="907" spans="5:6" x14ac:dyDescent="0.35">
      <c r="E907" s="3"/>
      <c r="F907" s="3"/>
    </row>
    <row r="908" spans="5:6" x14ac:dyDescent="0.35">
      <c r="E908" s="3"/>
      <c r="F908" s="3"/>
    </row>
    <row r="909" spans="5:6" x14ac:dyDescent="0.35">
      <c r="E909" s="3"/>
      <c r="F909" s="3"/>
    </row>
    <row r="910" spans="5:6" x14ac:dyDescent="0.35">
      <c r="E910" s="3"/>
      <c r="F910" s="3"/>
    </row>
    <row r="911" spans="5:6" x14ac:dyDescent="0.35">
      <c r="E911" s="3"/>
      <c r="F911" s="3"/>
    </row>
    <row r="912" spans="5:6" x14ac:dyDescent="0.35">
      <c r="E912" s="3"/>
      <c r="F912" s="3"/>
    </row>
    <row r="913" spans="5:6" x14ac:dyDescent="0.35">
      <c r="E913" s="3"/>
      <c r="F913" s="3"/>
    </row>
    <row r="914" spans="5:6" x14ac:dyDescent="0.35">
      <c r="E914" s="3"/>
      <c r="F914" s="3"/>
    </row>
    <row r="915" spans="5:6" x14ac:dyDescent="0.35">
      <c r="E915" s="3"/>
      <c r="F915" s="3"/>
    </row>
    <row r="916" spans="5:6" x14ac:dyDescent="0.35">
      <c r="E916" s="3"/>
      <c r="F916" s="3"/>
    </row>
    <row r="917" spans="5:6" x14ac:dyDescent="0.35">
      <c r="E917" s="3"/>
      <c r="F917" s="3"/>
    </row>
    <row r="918" spans="5:6" x14ac:dyDescent="0.35">
      <c r="E918" s="3"/>
      <c r="F918" s="3"/>
    </row>
    <row r="919" spans="5:6" x14ac:dyDescent="0.35">
      <c r="E919" s="3"/>
      <c r="F919" s="3"/>
    </row>
    <row r="920" spans="5:6" x14ac:dyDescent="0.35">
      <c r="E920" s="3"/>
      <c r="F920" s="3"/>
    </row>
    <row r="921" spans="5:6" x14ac:dyDescent="0.35">
      <c r="E921" s="3"/>
      <c r="F921" s="3"/>
    </row>
    <row r="922" spans="5:6" x14ac:dyDescent="0.35">
      <c r="E922" s="3"/>
      <c r="F922" s="3"/>
    </row>
    <row r="923" spans="5:6" x14ac:dyDescent="0.35">
      <c r="E923" s="3"/>
      <c r="F923" s="3"/>
    </row>
    <row r="924" spans="5:6" x14ac:dyDescent="0.35">
      <c r="E924" s="3"/>
      <c r="F924" s="3"/>
    </row>
    <row r="925" spans="5:6" x14ac:dyDescent="0.35">
      <c r="E925" s="3"/>
      <c r="F925" s="3"/>
    </row>
    <row r="926" spans="5:6" x14ac:dyDescent="0.35">
      <c r="E926" s="3"/>
      <c r="F926" s="3"/>
    </row>
    <row r="927" spans="5:6" x14ac:dyDescent="0.35">
      <c r="E927" s="3"/>
      <c r="F927" s="3"/>
    </row>
    <row r="928" spans="5:6" x14ac:dyDescent="0.35">
      <c r="E928" s="3"/>
      <c r="F928" s="3"/>
    </row>
    <row r="929" spans="5:6" x14ac:dyDescent="0.35">
      <c r="E929" s="3"/>
      <c r="F929" s="3"/>
    </row>
    <row r="930" spans="5:6" x14ac:dyDescent="0.35">
      <c r="E930" s="3"/>
      <c r="F930" s="3"/>
    </row>
    <row r="931" spans="5:6" x14ac:dyDescent="0.35">
      <c r="E931" s="3"/>
      <c r="F931" s="3"/>
    </row>
    <row r="932" spans="5:6" x14ac:dyDescent="0.35">
      <c r="E932" s="3"/>
      <c r="F932" s="3"/>
    </row>
    <row r="933" spans="5:6" x14ac:dyDescent="0.35">
      <c r="E933" s="3"/>
      <c r="F933" s="3"/>
    </row>
    <row r="934" spans="5:6" x14ac:dyDescent="0.35">
      <c r="E934" s="3"/>
      <c r="F934" s="3"/>
    </row>
    <row r="935" spans="5:6" x14ac:dyDescent="0.35">
      <c r="E935" s="3"/>
      <c r="F935" s="3"/>
    </row>
    <row r="936" spans="5:6" x14ac:dyDescent="0.35">
      <c r="E936" s="3"/>
      <c r="F936" s="3"/>
    </row>
    <row r="937" spans="5:6" x14ac:dyDescent="0.35">
      <c r="E937" s="3"/>
      <c r="F937" s="3"/>
    </row>
    <row r="938" spans="5:6" x14ac:dyDescent="0.35">
      <c r="E938" s="3"/>
      <c r="F938" s="3"/>
    </row>
    <row r="939" spans="5:6" x14ac:dyDescent="0.35">
      <c r="E939" s="3"/>
      <c r="F939" s="3"/>
    </row>
    <row r="940" spans="5:6" x14ac:dyDescent="0.35">
      <c r="E940" s="3"/>
      <c r="F940" s="3"/>
    </row>
    <row r="941" spans="5:6" x14ac:dyDescent="0.35">
      <c r="E941" s="3"/>
      <c r="F941" s="3"/>
    </row>
    <row r="942" spans="5:6" x14ac:dyDescent="0.35">
      <c r="E942" s="3"/>
      <c r="F942" s="3"/>
    </row>
    <row r="943" spans="5:6" x14ac:dyDescent="0.35">
      <c r="E943" s="3"/>
      <c r="F943" s="3"/>
    </row>
    <row r="944" spans="5:6" x14ac:dyDescent="0.35">
      <c r="E944" s="3"/>
      <c r="F944" s="3"/>
    </row>
    <row r="945" spans="5:6" x14ac:dyDescent="0.35">
      <c r="E945" s="3"/>
      <c r="F945" s="3"/>
    </row>
    <row r="946" spans="5:6" x14ac:dyDescent="0.35">
      <c r="E946" s="3"/>
      <c r="F946" s="3"/>
    </row>
    <row r="947" spans="5:6" x14ac:dyDescent="0.35">
      <c r="E947" s="3"/>
      <c r="F947" s="3"/>
    </row>
    <row r="948" spans="5:6" x14ac:dyDescent="0.35">
      <c r="E948" s="3"/>
      <c r="F948" s="3"/>
    </row>
    <row r="949" spans="5:6" x14ac:dyDescent="0.35">
      <c r="E949" s="3"/>
      <c r="F949" s="3"/>
    </row>
    <row r="950" spans="5:6" x14ac:dyDescent="0.35">
      <c r="E950" s="3"/>
      <c r="F950" s="3"/>
    </row>
    <row r="951" spans="5:6" x14ac:dyDescent="0.35">
      <c r="E951" s="3"/>
      <c r="F951" s="3"/>
    </row>
    <row r="952" spans="5:6" x14ac:dyDescent="0.35">
      <c r="E952" s="3"/>
      <c r="F952" s="3"/>
    </row>
    <row r="953" spans="5:6" x14ac:dyDescent="0.35">
      <c r="E953" s="3"/>
      <c r="F953" s="3"/>
    </row>
    <row r="954" spans="5:6" x14ac:dyDescent="0.35">
      <c r="E954" s="3"/>
      <c r="F954" s="3"/>
    </row>
    <row r="955" spans="5:6" x14ac:dyDescent="0.35">
      <c r="E955" s="3"/>
      <c r="F955" s="3"/>
    </row>
    <row r="956" spans="5:6" x14ac:dyDescent="0.35">
      <c r="E956" s="3"/>
      <c r="F956" s="3"/>
    </row>
    <row r="957" spans="5:6" x14ac:dyDescent="0.35">
      <c r="E957" s="3"/>
      <c r="F957" s="3"/>
    </row>
    <row r="958" spans="5:6" x14ac:dyDescent="0.35">
      <c r="E958" s="3"/>
      <c r="F958" s="3"/>
    </row>
    <row r="959" spans="5:6" x14ac:dyDescent="0.35">
      <c r="E959" s="3"/>
      <c r="F959" s="3"/>
    </row>
    <row r="960" spans="5:6" x14ac:dyDescent="0.35">
      <c r="E960" s="3"/>
      <c r="F960" s="3"/>
    </row>
    <row r="961" spans="5:6" x14ac:dyDescent="0.35">
      <c r="E961" s="3"/>
      <c r="F961" s="3"/>
    </row>
    <row r="962" spans="5:6" x14ac:dyDescent="0.35">
      <c r="E962" s="3"/>
      <c r="F962" s="3"/>
    </row>
    <row r="963" spans="5:6" x14ac:dyDescent="0.35">
      <c r="E963" s="3"/>
      <c r="F963" s="3"/>
    </row>
    <row r="964" spans="5:6" x14ac:dyDescent="0.35">
      <c r="E964" s="3"/>
      <c r="F964" s="3"/>
    </row>
    <row r="965" spans="5:6" x14ac:dyDescent="0.35">
      <c r="E965" s="3"/>
      <c r="F965" s="3"/>
    </row>
    <row r="966" spans="5:6" x14ac:dyDescent="0.35">
      <c r="E966" s="3"/>
      <c r="F966" s="3"/>
    </row>
    <row r="967" spans="5:6" x14ac:dyDescent="0.35">
      <c r="E967" s="3"/>
      <c r="F967" s="3"/>
    </row>
    <row r="968" spans="5:6" x14ac:dyDescent="0.35">
      <c r="E968" s="3"/>
      <c r="F968" s="3"/>
    </row>
    <row r="969" spans="5:6" x14ac:dyDescent="0.35">
      <c r="E969" s="3"/>
      <c r="F969" s="3"/>
    </row>
    <row r="970" spans="5:6" x14ac:dyDescent="0.35">
      <c r="E970" s="3"/>
      <c r="F970" s="3"/>
    </row>
    <row r="971" spans="5:6" x14ac:dyDescent="0.35">
      <c r="E971" s="3"/>
      <c r="F971" s="3"/>
    </row>
    <row r="972" spans="5:6" x14ac:dyDescent="0.35">
      <c r="E972" s="3"/>
      <c r="F972" s="3"/>
    </row>
    <row r="973" spans="5:6" x14ac:dyDescent="0.35">
      <c r="E973" s="3"/>
      <c r="F973" s="3"/>
    </row>
    <row r="974" spans="5:6" x14ac:dyDescent="0.35">
      <c r="E974" s="3"/>
      <c r="F974" s="3"/>
    </row>
    <row r="975" spans="5:6" x14ac:dyDescent="0.35">
      <c r="E975" s="3"/>
      <c r="F975" s="3"/>
    </row>
    <row r="976" spans="5:6" x14ac:dyDescent="0.35">
      <c r="E976" s="3"/>
      <c r="F976" s="3"/>
    </row>
    <row r="977" spans="5:6" x14ac:dyDescent="0.35">
      <c r="E977" s="3"/>
      <c r="F977" s="3"/>
    </row>
    <row r="978" spans="5:6" x14ac:dyDescent="0.35">
      <c r="E978" s="3"/>
      <c r="F978" s="3"/>
    </row>
    <row r="979" spans="5:6" x14ac:dyDescent="0.35">
      <c r="E979" s="3"/>
      <c r="F979" s="3"/>
    </row>
    <row r="980" spans="5:6" x14ac:dyDescent="0.35">
      <c r="E980" s="3"/>
      <c r="F980" s="3"/>
    </row>
    <row r="981" spans="5:6" x14ac:dyDescent="0.35">
      <c r="E981" s="3"/>
      <c r="F981" s="3"/>
    </row>
    <row r="982" spans="5:6" x14ac:dyDescent="0.35">
      <c r="E982" s="3"/>
      <c r="F982" s="3"/>
    </row>
    <row r="983" spans="5:6" x14ac:dyDescent="0.35">
      <c r="E983" s="3"/>
      <c r="F983" s="3"/>
    </row>
    <row r="984" spans="5:6" x14ac:dyDescent="0.35">
      <c r="E984" s="3"/>
      <c r="F984" s="3"/>
    </row>
    <row r="985" spans="5:6" x14ac:dyDescent="0.35">
      <c r="E985" s="3"/>
      <c r="F985" s="3"/>
    </row>
    <row r="986" spans="5:6" x14ac:dyDescent="0.35">
      <c r="E986" s="3"/>
      <c r="F986" s="3"/>
    </row>
    <row r="987" spans="5:6" x14ac:dyDescent="0.35">
      <c r="E987" s="3"/>
      <c r="F987" s="3"/>
    </row>
    <row r="988" spans="5:6" x14ac:dyDescent="0.35">
      <c r="E988" s="3"/>
      <c r="F988" s="3"/>
    </row>
    <row r="989" spans="5:6" x14ac:dyDescent="0.35">
      <c r="E989" s="3"/>
      <c r="F989" s="3"/>
    </row>
    <row r="990" spans="5:6" x14ac:dyDescent="0.35">
      <c r="E990" s="3"/>
      <c r="F990" s="3"/>
    </row>
    <row r="991" spans="5:6" x14ac:dyDescent="0.35">
      <c r="E991" s="3"/>
      <c r="F991" s="3"/>
    </row>
    <row r="992" spans="5:6" x14ac:dyDescent="0.35">
      <c r="E992" s="3"/>
      <c r="F992" s="3"/>
    </row>
    <row r="993" spans="5:6" x14ac:dyDescent="0.35">
      <c r="E993" s="3"/>
      <c r="F993" s="3"/>
    </row>
    <row r="994" spans="5:6" x14ac:dyDescent="0.35">
      <c r="E994" s="3"/>
      <c r="F994" s="3"/>
    </row>
    <row r="995" spans="5:6" x14ac:dyDescent="0.35">
      <c r="E995" s="3"/>
      <c r="F995" s="3"/>
    </row>
    <row r="996" spans="5:6" x14ac:dyDescent="0.35">
      <c r="E996" s="3"/>
      <c r="F996" s="3"/>
    </row>
    <row r="997" spans="5:6" x14ac:dyDescent="0.35">
      <c r="E997" s="3"/>
      <c r="F997" s="3"/>
    </row>
    <row r="998" spans="5:6" x14ac:dyDescent="0.35">
      <c r="E998" s="3"/>
      <c r="F998" s="3"/>
    </row>
    <row r="999" spans="5:6" x14ac:dyDescent="0.35">
      <c r="E999" s="3"/>
      <c r="F999" s="3"/>
    </row>
    <row r="1000" spans="5:6" x14ac:dyDescent="0.35">
      <c r="E1000" s="3"/>
      <c r="F1000" s="3"/>
    </row>
    <row r="1001" spans="5:6" x14ac:dyDescent="0.35">
      <c r="E1001" s="3"/>
      <c r="F1001" s="3"/>
    </row>
    <row r="1002" spans="5:6" x14ac:dyDescent="0.35">
      <c r="E1002" s="3"/>
      <c r="F1002" s="3"/>
    </row>
    <row r="1003" spans="5:6" x14ac:dyDescent="0.35">
      <c r="E1003" s="3"/>
      <c r="F1003" s="3"/>
    </row>
    <row r="1004" spans="5:6" x14ac:dyDescent="0.35">
      <c r="E1004" s="3"/>
      <c r="F1004" s="3"/>
    </row>
    <row r="1005" spans="5:6" x14ac:dyDescent="0.35">
      <c r="E1005" s="3"/>
      <c r="F1005" s="3"/>
    </row>
    <row r="1006" spans="5:6" x14ac:dyDescent="0.35">
      <c r="E1006" s="3"/>
      <c r="F1006" s="3"/>
    </row>
    <row r="1007" spans="5:6" x14ac:dyDescent="0.35">
      <c r="E1007" s="3"/>
      <c r="F1007" s="3"/>
    </row>
    <row r="1008" spans="5:6" x14ac:dyDescent="0.35">
      <c r="E1008" s="3"/>
      <c r="F1008" s="3"/>
    </row>
    <row r="1009" spans="5:6" x14ac:dyDescent="0.35">
      <c r="E1009" s="3"/>
      <c r="F1009" s="3"/>
    </row>
    <row r="1010" spans="5:6" x14ac:dyDescent="0.35">
      <c r="E1010" s="3"/>
      <c r="F1010" s="3"/>
    </row>
    <row r="1011" spans="5:6" x14ac:dyDescent="0.35">
      <c r="E1011" s="3"/>
      <c r="F1011" s="3"/>
    </row>
    <row r="1012" spans="5:6" x14ac:dyDescent="0.35">
      <c r="E1012" s="3"/>
      <c r="F1012" s="3"/>
    </row>
    <row r="1013" spans="5:6" x14ac:dyDescent="0.35">
      <c r="E1013" s="3"/>
      <c r="F1013" s="3"/>
    </row>
    <row r="1014" spans="5:6" x14ac:dyDescent="0.35">
      <c r="E1014" s="3"/>
      <c r="F1014" s="3"/>
    </row>
    <row r="1015" spans="5:6" x14ac:dyDescent="0.35">
      <c r="E1015" s="3"/>
      <c r="F1015" s="3"/>
    </row>
    <row r="1016" spans="5:6" x14ac:dyDescent="0.35">
      <c r="E1016" s="3"/>
      <c r="F1016" s="3"/>
    </row>
    <row r="1017" spans="5:6" x14ac:dyDescent="0.35">
      <c r="E1017" s="3"/>
      <c r="F1017" s="3"/>
    </row>
    <row r="1018" spans="5:6" x14ac:dyDescent="0.35">
      <c r="E1018" s="3"/>
      <c r="F1018" s="3"/>
    </row>
    <row r="1019" spans="5:6" x14ac:dyDescent="0.35">
      <c r="E1019" s="3"/>
      <c r="F1019" s="3"/>
    </row>
    <row r="1020" spans="5:6" x14ac:dyDescent="0.35">
      <c r="E1020" s="3"/>
      <c r="F1020" s="3"/>
    </row>
    <row r="1021" spans="5:6" x14ac:dyDescent="0.35">
      <c r="E1021" s="3"/>
      <c r="F1021" s="3"/>
    </row>
    <row r="1022" spans="5:6" x14ac:dyDescent="0.35">
      <c r="E1022" s="3"/>
      <c r="F1022" s="3"/>
    </row>
    <row r="1023" spans="5:6" x14ac:dyDescent="0.35">
      <c r="E1023" s="3"/>
      <c r="F1023" s="3"/>
    </row>
    <row r="1024" spans="5:6" x14ac:dyDescent="0.35">
      <c r="E1024" s="3"/>
      <c r="F1024" s="3"/>
    </row>
    <row r="1025" spans="5:6" x14ac:dyDescent="0.35">
      <c r="E1025" s="3"/>
      <c r="F1025" s="3"/>
    </row>
    <row r="1026" spans="5:6" x14ac:dyDescent="0.35">
      <c r="E1026" s="3"/>
      <c r="F1026" s="3"/>
    </row>
    <row r="1027" spans="5:6" x14ac:dyDescent="0.35">
      <c r="E1027" s="3"/>
      <c r="F1027" s="3"/>
    </row>
    <row r="1028" spans="5:6" x14ac:dyDescent="0.35">
      <c r="E1028" s="3"/>
      <c r="F1028" s="3"/>
    </row>
    <row r="1029" spans="5:6" x14ac:dyDescent="0.35">
      <c r="E1029" s="3"/>
      <c r="F1029" s="3"/>
    </row>
    <row r="1030" spans="5:6" x14ac:dyDescent="0.35">
      <c r="E1030" s="3"/>
      <c r="F1030" s="3"/>
    </row>
    <row r="1031" spans="5:6" x14ac:dyDescent="0.35">
      <c r="E1031" s="3"/>
      <c r="F1031" s="3"/>
    </row>
    <row r="1032" spans="5:6" x14ac:dyDescent="0.35">
      <c r="E1032" s="3"/>
      <c r="F1032" s="3"/>
    </row>
    <row r="1033" spans="5:6" x14ac:dyDescent="0.35">
      <c r="E1033" s="3"/>
      <c r="F1033" s="3"/>
    </row>
    <row r="1034" spans="5:6" x14ac:dyDescent="0.35">
      <c r="E1034" s="3"/>
      <c r="F1034" s="3"/>
    </row>
    <row r="1035" spans="5:6" x14ac:dyDescent="0.35">
      <c r="E1035" s="3"/>
      <c r="F1035" s="3"/>
    </row>
    <row r="1036" spans="5:6" x14ac:dyDescent="0.35">
      <c r="E1036" s="3"/>
      <c r="F1036" s="3"/>
    </row>
    <row r="1037" spans="5:6" x14ac:dyDescent="0.35">
      <c r="E1037" s="3"/>
      <c r="F1037" s="3"/>
    </row>
    <row r="1038" spans="5:6" x14ac:dyDescent="0.35">
      <c r="E1038" s="3"/>
      <c r="F1038" s="3"/>
    </row>
    <row r="1039" spans="5:6" x14ac:dyDescent="0.35">
      <c r="E1039" s="3"/>
      <c r="F1039" s="3"/>
    </row>
    <row r="1040" spans="5:6" x14ac:dyDescent="0.35">
      <c r="E1040" s="3"/>
      <c r="F1040" s="3"/>
    </row>
    <row r="1041" spans="5:6" x14ac:dyDescent="0.35">
      <c r="E1041" s="3"/>
      <c r="F1041" s="3"/>
    </row>
    <row r="1042" spans="5:6" x14ac:dyDescent="0.35">
      <c r="E1042" s="3"/>
      <c r="F1042" s="3"/>
    </row>
    <row r="1043" spans="5:6" x14ac:dyDescent="0.35">
      <c r="E1043" s="3"/>
      <c r="F1043" s="3"/>
    </row>
    <row r="1044" spans="5:6" x14ac:dyDescent="0.35">
      <c r="E1044" s="3"/>
      <c r="F1044" s="3"/>
    </row>
    <row r="1045" spans="5:6" x14ac:dyDescent="0.35">
      <c r="E1045" s="3"/>
      <c r="F1045" s="3"/>
    </row>
    <row r="1046" spans="5:6" x14ac:dyDescent="0.35">
      <c r="E1046" s="3"/>
      <c r="F1046" s="3"/>
    </row>
    <row r="1047" spans="5:6" x14ac:dyDescent="0.35">
      <c r="E1047" s="3"/>
      <c r="F1047" s="3"/>
    </row>
    <row r="1048" spans="5:6" x14ac:dyDescent="0.35">
      <c r="E1048" s="3"/>
      <c r="F1048" s="3"/>
    </row>
    <row r="1049" spans="5:6" x14ac:dyDescent="0.35">
      <c r="E1049" s="3"/>
      <c r="F1049" s="3"/>
    </row>
    <row r="1050" spans="5:6" x14ac:dyDescent="0.35">
      <c r="E1050" s="3"/>
      <c r="F1050" s="3"/>
    </row>
    <row r="1051" spans="5:6" x14ac:dyDescent="0.35">
      <c r="E1051" s="3"/>
      <c r="F1051" s="3"/>
    </row>
    <row r="1052" spans="5:6" x14ac:dyDescent="0.35">
      <c r="E1052" s="3"/>
      <c r="F1052" s="3"/>
    </row>
    <row r="1053" spans="5:6" x14ac:dyDescent="0.35">
      <c r="E1053" s="3"/>
      <c r="F1053" s="3"/>
    </row>
    <row r="1054" spans="5:6" x14ac:dyDescent="0.35">
      <c r="E1054" s="3"/>
      <c r="F1054" s="3"/>
    </row>
    <row r="1055" spans="5:6" x14ac:dyDescent="0.35">
      <c r="E1055" s="3"/>
      <c r="F1055" s="3"/>
    </row>
    <row r="1056" spans="5:6" x14ac:dyDescent="0.35">
      <c r="E1056" s="3"/>
      <c r="F1056" s="3"/>
    </row>
    <row r="1057" spans="5:6" x14ac:dyDescent="0.35">
      <c r="E1057" s="3"/>
      <c r="F1057" s="3"/>
    </row>
    <row r="1058" spans="5:6" x14ac:dyDescent="0.35">
      <c r="E1058" s="3"/>
      <c r="F1058" s="3"/>
    </row>
    <row r="1059" spans="5:6" x14ac:dyDescent="0.35">
      <c r="E1059" s="3"/>
      <c r="F1059" s="3"/>
    </row>
    <row r="1060" spans="5:6" x14ac:dyDescent="0.35">
      <c r="E1060" s="3"/>
      <c r="F1060" s="3"/>
    </row>
    <row r="1061" spans="5:6" x14ac:dyDescent="0.35">
      <c r="E1061" s="3"/>
      <c r="F1061" s="3"/>
    </row>
    <row r="1062" spans="5:6" x14ac:dyDescent="0.35">
      <c r="E1062" s="3"/>
      <c r="F1062" s="3"/>
    </row>
    <row r="1063" spans="5:6" x14ac:dyDescent="0.35">
      <c r="E1063" s="3"/>
      <c r="F1063" s="3"/>
    </row>
    <row r="1064" spans="5:6" x14ac:dyDescent="0.35">
      <c r="E1064" s="3"/>
      <c r="F1064" s="3"/>
    </row>
    <row r="1065" spans="5:6" x14ac:dyDescent="0.35">
      <c r="E1065" s="3"/>
      <c r="F1065" s="3"/>
    </row>
    <row r="1066" spans="5:6" x14ac:dyDescent="0.35">
      <c r="E1066" s="3"/>
      <c r="F1066" s="3"/>
    </row>
    <row r="1067" spans="5:6" x14ac:dyDescent="0.35">
      <c r="E1067" s="3"/>
      <c r="F1067" s="3"/>
    </row>
    <row r="1068" spans="5:6" x14ac:dyDescent="0.35">
      <c r="E1068" s="3"/>
      <c r="F1068" s="3"/>
    </row>
    <row r="1069" spans="5:6" x14ac:dyDescent="0.35">
      <c r="E1069" s="3"/>
      <c r="F1069" s="3"/>
    </row>
    <row r="1070" spans="5:6" x14ac:dyDescent="0.35">
      <c r="E1070" s="3"/>
      <c r="F1070" s="3"/>
    </row>
    <row r="1071" spans="5:6" x14ac:dyDescent="0.35">
      <c r="E1071" s="3"/>
      <c r="F1071" s="3"/>
    </row>
    <row r="1072" spans="5:6" x14ac:dyDescent="0.35">
      <c r="E1072" s="3"/>
      <c r="F1072" s="3"/>
    </row>
    <row r="1073" spans="5:6" x14ac:dyDescent="0.35">
      <c r="E1073" s="3"/>
      <c r="F1073" s="3"/>
    </row>
    <row r="1074" spans="5:6" x14ac:dyDescent="0.35">
      <c r="E1074" s="3"/>
      <c r="F1074" s="3"/>
    </row>
    <row r="1075" spans="5:6" x14ac:dyDescent="0.35">
      <c r="E1075" s="3"/>
      <c r="F1075" s="3"/>
    </row>
    <row r="1076" spans="5:6" x14ac:dyDescent="0.35">
      <c r="E1076" s="3"/>
      <c r="F1076" s="3"/>
    </row>
    <row r="1077" spans="5:6" x14ac:dyDescent="0.35">
      <c r="E1077" s="3"/>
      <c r="F1077" s="3"/>
    </row>
    <row r="1078" spans="5:6" x14ac:dyDescent="0.35">
      <c r="E1078" s="3"/>
      <c r="F1078" s="3"/>
    </row>
    <row r="1079" spans="5:6" x14ac:dyDescent="0.35">
      <c r="E1079" s="3"/>
      <c r="F1079" s="3"/>
    </row>
    <row r="1080" spans="5:6" x14ac:dyDescent="0.35">
      <c r="E1080" s="3"/>
      <c r="F1080" s="3"/>
    </row>
    <row r="1081" spans="5:6" x14ac:dyDescent="0.35">
      <c r="E1081" s="3"/>
      <c r="F1081" s="3"/>
    </row>
    <row r="1082" spans="5:6" x14ac:dyDescent="0.35">
      <c r="E1082" s="3"/>
      <c r="F1082" s="3"/>
    </row>
    <row r="1083" spans="5:6" x14ac:dyDescent="0.35">
      <c r="E1083" s="3"/>
      <c r="F1083" s="3"/>
    </row>
    <row r="1084" spans="5:6" x14ac:dyDescent="0.35">
      <c r="E1084" s="3"/>
      <c r="F1084" s="3"/>
    </row>
    <row r="1085" spans="5:6" x14ac:dyDescent="0.35">
      <c r="E1085" s="3"/>
      <c r="F1085" s="3"/>
    </row>
    <row r="1086" spans="5:6" x14ac:dyDescent="0.35">
      <c r="E1086" s="3"/>
      <c r="F1086" s="3"/>
    </row>
    <row r="1087" spans="5:6" x14ac:dyDescent="0.35">
      <c r="E1087" s="3"/>
      <c r="F1087" s="3"/>
    </row>
    <row r="1088" spans="5:6" x14ac:dyDescent="0.35">
      <c r="E1088" s="3"/>
      <c r="F1088" s="3"/>
    </row>
    <row r="1089" spans="5:6" x14ac:dyDescent="0.35">
      <c r="E1089" s="3"/>
      <c r="F1089" s="3"/>
    </row>
    <row r="1090" spans="5:6" x14ac:dyDescent="0.35">
      <c r="E1090" s="3"/>
      <c r="F1090" s="3"/>
    </row>
    <row r="1091" spans="5:6" x14ac:dyDescent="0.35">
      <c r="E1091" s="3"/>
      <c r="F1091" s="3"/>
    </row>
    <row r="1092" spans="5:6" x14ac:dyDescent="0.35">
      <c r="E1092" s="3"/>
      <c r="F1092" s="3"/>
    </row>
    <row r="1093" spans="5:6" x14ac:dyDescent="0.35">
      <c r="E1093" s="3"/>
      <c r="F1093" s="3"/>
    </row>
    <row r="1094" spans="5:6" x14ac:dyDescent="0.35">
      <c r="E1094" s="3"/>
      <c r="F1094" s="3"/>
    </row>
    <row r="1095" spans="5:6" x14ac:dyDescent="0.35">
      <c r="E1095" s="3"/>
      <c r="F1095" s="3"/>
    </row>
    <row r="1096" spans="5:6" x14ac:dyDescent="0.35">
      <c r="E1096" s="3"/>
      <c r="F1096" s="3"/>
    </row>
    <row r="1097" spans="5:6" x14ac:dyDescent="0.35">
      <c r="E1097" s="3"/>
      <c r="F1097" s="3"/>
    </row>
    <row r="1098" spans="5:6" x14ac:dyDescent="0.35">
      <c r="E1098" s="3"/>
      <c r="F1098" s="3"/>
    </row>
    <row r="1099" spans="5:6" x14ac:dyDescent="0.35">
      <c r="E1099" s="3"/>
      <c r="F1099" s="3"/>
    </row>
    <row r="1100" spans="5:6" x14ac:dyDescent="0.35">
      <c r="E1100" s="3"/>
      <c r="F1100" s="3"/>
    </row>
    <row r="1101" spans="5:6" x14ac:dyDescent="0.35">
      <c r="E1101" s="3"/>
      <c r="F1101" s="3"/>
    </row>
    <row r="1102" spans="5:6" x14ac:dyDescent="0.35">
      <c r="E1102" s="3"/>
      <c r="F1102" s="3"/>
    </row>
    <row r="1103" spans="5:6" x14ac:dyDescent="0.35">
      <c r="E1103" s="3"/>
      <c r="F1103" s="3"/>
    </row>
    <row r="1104" spans="5:6" x14ac:dyDescent="0.35">
      <c r="E1104" s="3"/>
      <c r="F1104" s="3"/>
    </row>
    <row r="1105" spans="5:6" x14ac:dyDescent="0.35">
      <c r="E1105" s="3"/>
      <c r="F1105" s="3"/>
    </row>
    <row r="1106" spans="5:6" x14ac:dyDescent="0.35">
      <c r="E1106" s="3"/>
      <c r="F1106" s="3"/>
    </row>
    <row r="1107" spans="5:6" x14ac:dyDescent="0.35">
      <c r="E1107" s="3"/>
      <c r="F1107" s="3"/>
    </row>
    <row r="1108" spans="5:6" x14ac:dyDescent="0.35">
      <c r="E1108" s="3"/>
      <c r="F1108" s="3"/>
    </row>
    <row r="1109" spans="5:6" x14ac:dyDescent="0.35">
      <c r="E1109" s="3"/>
      <c r="F1109" s="3"/>
    </row>
    <row r="1110" spans="5:6" x14ac:dyDescent="0.35">
      <c r="E1110" s="3"/>
      <c r="F1110" s="3"/>
    </row>
    <row r="1111" spans="5:6" x14ac:dyDescent="0.35">
      <c r="E1111" s="3"/>
      <c r="F1111" s="3"/>
    </row>
    <row r="1112" spans="5:6" x14ac:dyDescent="0.35">
      <c r="E1112" s="3"/>
      <c r="F1112" s="3"/>
    </row>
    <row r="1113" spans="5:6" x14ac:dyDescent="0.35">
      <c r="E1113" s="3"/>
      <c r="F1113" s="3"/>
    </row>
    <row r="1114" spans="5:6" x14ac:dyDescent="0.35">
      <c r="E1114" s="3"/>
      <c r="F1114" s="3"/>
    </row>
    <row r="1115" spans="5:6" x14ac:dyDescent="0.35">
      <c r="E1115" s="3"/>
      <c r="F1115" s="3"/>
    </row>
    <row r="1116" spans="5:6" x14ac:dyDescent="0.35">
      <c r="E1116" s="3"/>
      <c r="F1116" s="3"/>
    </row>
    <row r="1117" spans="5:6" x14ac:dyDescent="0.35">
      <c r="E1117" s="3"/>
      <c r="F1117" s="3"/>
    </row>
    <row r="1118" spans="5:6" x14ac:dyDescent="0.35">
      <c r="E1118" s="3"/>
      <c r="F1118" s="3"/>
    </row>
    <row r="1119" spans="5:6" x14ac:dyDescent="0.35">
      <c r="E1119" s="3"/>
      <c r="F1119" s="3"/>
    </row>
    <row r="1120" spans="5:6" x14ac:dyDescent="0.35">
      <c r="E1120" s="3"/>
      <c r="F1120" s="3"/>
    </row>
    <row r="1121" spans="5:6" x14ac:dyDescent="0.35">
      <c r="E1121" s="3"/>
      <c r="F1121" s="3"/>
    </row>
    <row r="1122" spans="5:6" x14ac:dyDescent="0.35">
      <c r="E1122" s="3"/>
      <c r="F1122" s="3"/>
    </row>
    <row r="1123" spans="5:6" x14ac:dyDescent="0.35">
      <c r="E1123" s="3"/>
      <c r="F1123" s="3"/>
    </row>
    <row r="1124" spans="5:6" x14ac:dyDescent="0.35">
      <c r="E1124" s="3"/>
      <c r="F1124" s="3"/>
    </row>
    <row r="1125" spans="5:6" x14ac:dyDescent="0.35">
      <c r="E1125" s="3"/>
      <c r="F1125" s="3"/>
    </row>
    <row r="1126" spans="5:6" x14ac:dyDescent="0.35">
      <c r="E1126" s="3"/>
      <c r="F1126" s="3"/>
    </row>
    <row r="1127" spans="5:6" x14ac:dyDescent="0.35">
      <c r="E1127" s="3"/>
      <c r="F1127" s="3"/>
    </row>
    <row r="1128" spans="5:6" x14ac:dyDescent="0.35">
      <c r="E1128" s="3"/>
      <c r="F1128" s="3"/>
    </row>
    <row r="1129" spans="5:6" x14ac:dyDescent="0.35">
      <c r="E1129" s="3"/>
      <c r="F1129" s="3"/>
    </row>
    <row r="1130" spans="5:6" x14ac:dyDescent="0.35">
      <c r="E1130" s="3"/>
      <c r="F1130" s="3"/>
    </row>
    <row r="1131" spans="5:6" x14ac:dyDescent="0.35">
      <c r="E1131" s="3"/>
      <c r="F1131" s="3"/>
    </row>
    <row r="1132" spans="5:6" x14ac:dyDescent="0.35">
      <c r="E1132" s="3"/>
      <c r="F1132" s="3"/>
    </row>
    <row r="1133" spans="5:6" x14ac:dyDescent="0.35">
      <c r="E1133" s="3"/>
      <c r="F1133" s="3"/>
    </row>
    <row r="1134" spans="5:6" x14ac:dyDescent="0.35">
      <c r="E1134" s="3"/>
      <c r="F1134" s="3"/>
    </row>
    <row r="1135" spans="5:6" x14ac:dyDescent="0.35">
      <c r="E1135" s="3"/>
      <c r="F1135" s="3"/>
    </row>
    <row r="1136" spans="5:6" x14ac:dyDescent="0.35">
      <c r="E1136" s="3"/>
      <c r="F1136" s="3"/>
    </row>
    <row r="1137" spans="5:6" x14ac:dyDescent="0.35">
      <c r="E1137" s="3"/>
      <c r="F1137" s="3"/>
    </row>
    <row r="1138" spans="5:6" x14ac:dyDescent="0.35">
      <c r="E1138" s="3"/>
      <c r="F1138" s="3"/>
    </row>
    <row r="1139" spans="5:6" x14ac:dyDescent="0.35">
      <c r="E1139" s="3"/>
      <c r="F1139" s="3"/>
    </row>
    <row r="1140" spans="5:6" x14ac:dyDescent="0.35">
      <c r="E1140" s="3"/>
      <c r="F1140" s="3"/>
    </row>
    <row r="1141" spans="5:6" x14ac:dyDescent="0.35">
      <c r="E1141" s="3"/>
      <c r="F1141" s="3"/>
    </row>
    <row r="1142" spans="5:6" x14ac:dyDescent="0.35">
      <c r="E1142" s="3"/>
      <c r="F1142" s="3"/>
    </row>
    <row r="1143" spans="5:6" x14ac:dyDescent="0.35">
      <c r="E1143" s="3"/>
      <c r="F1143" s="3"/>
    </row>
    <row r="1144" spans="5:6" x14ac:dyDescent="0.35">
      <c r="E1144" s="3"/>
      <c r="F1144" s="3"/>
    </row>
    <row r="1145" spans="5:6" x14ac:dyDescent="0.35">
      <c r="E1145" s="3"/>
      <c r="F1145" s="3"/>
    </row>
    <row r="1146" spans="5:6" x14ac:dyDescent="0.35">
      <c r="E1146" s="3"/>
      <c r="F1146" s="3"/>
    </row>
    <row r="1147" spans="5:6" x14ac:dyDescent="0.35">
      <c r="E1147" s="3"/>
      <c r="F1147" s="3"/>
    </row>
    <row r="1148" spans="5:6" x14ac:dyDescent="0.35">
      <c r="E1148" s="3"/>
      <c r="F1148" s="3"/>
    </row>
    <row r="1149" spans="5:6" x14ac:dyDescent="0.35">
      <c r="E1149" s="3"/>
      <c r="F1149" s="3"/>
    </row>
    <row r="1150" spans="5:6" x14ac:dyDescent="0.35">
      <c r="E1150" s="3"/>
      <c r="F1150" s="3"/>
    </row>
    <row r="1151" spans="5:6" x14ac:dyDescent="0.35">
      <c r="E1151" s="3"/>
      <c r="F1151" s="3"/>
    </row>
    <row r="1152" spans="5:6" x14ac:dyDescent="0.35">
      <c r="E1152" s="3"/>
      <c r="F1152" s="3"/>
    </row>
    <row r="1153" spans="5:6" x14ac:dyDescent="0.35">
      <c r="E1153" s="3"/>
      <c r="F1153" s="3"/>
    </row>
    <row r="1154" spans="5:6" x14ac:dyDescent="0.35">
      <c r="E1154" s="3"/>
      <c r="F1154" s="3"/>
    </row>
    <row r="1155" spans="5:6" x14ac:dyDescent="0.35">
      <c r="E1155" s="3"/>
      <c r="F1155" s="3"/>
    </row>
    <row r="1156" spans="5:6" x14ac:dyDescent="0.35">
      <c r="E1156" s="3"/>
      <c r="F1156" s="3"/>
    </row>
    <row r="1157" spans="5:6" x14ac:dyDescent="0.35">
      <c r="E1157" s="3"/>
      <c r="F1157" s="3"/>
    </row>
    <row r="1158" spans="5:6" x14ac:dyDescent="0.35">
      <c r="E1158" s="3"/>
      <c r="F1158" s="3"/>
    </row>
    <row r="1159" spans="5:6" x14ac:dyDescent="0.35">
      <c r="E1159" s="3"/>
      <c r="F1159" s="3"/>
    </row>
    <row r="1160" spans="5:6" x14ac:dyDescent="0.35">
      <c r="E1160" s="3"/>
      <c r="F1160" s="3"/>
    </row>
    <row r="1161" spans="5:6" x14ac:dyDescent="0.35">
      <c r="E1161" s="3"/>
      <c r="F1161" s="3"/>
    </row>
    <row r="1162" spans="5:6" x14ac:dyDescent="0.35">
      <c r="E1162" s="3"/>
      <c r="F1162" s="3"/>
    </row>
    <row r="1163" spans="5:6" x14ac:dyDescent="0.35">
      <c r="E1163" s="3"/>
      <c r="F1163" s="3"/>
    </row>
    <row r="1164" spans="5:6" x14ac:dyDescent="0.35">
      <c r="E1164" s="3"/>
      <c r="F1164" s="3"/>
    </row>
    <row r="1165" spans="5:6" x14ac:dyDescent="0.35">
      <c r="E1165" s="3"/>
      <c r="F1165" s="3"/>
    </row>
    <row r="1166" spans="5:6" x14ac:dyDescent="0.35">
      <c r="E1166" s="3"/>
      <c r="F1166" s="3"/>
    </row>
    <row r="1167" spans="5:6" x14ac:dyDescent="0.35">
      <c r="E1167" s="3"/>
      <c r="F1167" s="3"/>
    </row>
    <row r="1168" spans="5:6" x14ac:dyDescent="0.35">
      <c r="E1168" s="3"/>
      <c r="F1168" s="3"/>
    </row>
    <row r="1169" spans="5:6" x14ac:dyDescent="0.35">
      <c r="E1169" s="3"/>
      <c r="F1169" s="3"/>
    </row>
    <row r="1170" spans="5:6" x14ac:dyDescent="0.35">
      <c r="E1170" s="3"/>
      <c r="F1170" s="3"/>
    </row>
    <row r="1171" spans="5:6" x14ac:dyDescent="0.35">
      <c r="E1171" s="3"/>
      <c r="F1171" s="3"/>
    </row>
    <row r="1172" spans="5:6" x14ac:dyDescent="0.35">
      <c r="E1172" s="3"/>
      <c r="F1172" s="3"/>
    </row>
    <row r="1173" spans="5:6" x14ac:dyDescent="0.35">
      <c r="E1173" s="3"/>
      <c r="F1173" s="3"/>
    </row>
    <row r="1174" spans="5:6" x14ac:dyDescent="0.35">
      <c r="E1174" s="3"/>
      <c r="F1174" s="3"/>
    </row>
    <row r="1175" spans="5:6" x14ac:dyDescent="0.35">
      <c r="E1175" s="3"/>
      <c r="F1175" s="3"/>
    </row>
    <row r="1176" spans="5:6" x14ac:dyDescent="0.35">
      <c r="E1176" s="3"/>
      <c r="F1176" s="3"/>
    </row>
    <row r="1177" spans="5:6" x14ac:dyDescent="0.35">
      <c r="E1177" s="3"/>
      <c r="F1177" s="3"/>
    </row>
    <row r="1178" spans="5:6" x14ac:dyDescent="0.35">
      <c r="E1178" s="3"/>
      <c r="F1178" s="3"/>
    </row>
    <row r="1179" spans="5:6" x14ac:dyDescent="0.35">
      <c r="E1179" s="3"/>
      <c r="F1179" s="3"/>
    </row>
    <row r="1180" spans="5:6" x14ac:dyDescent="0.35">
      <c r="E1180" s="3"/>
      <c r="F1180" s="3"/>
    </row>
    <row r="1181" spans="5:6" x14ac:dyDescent="0.35">
      <c r="E1181" s="3"/>
      <c r="F1181" s="3"/>
    </row>
    <row r="1182" spans="5:6" x14ac:dyDescent="0.35">
      <c r="E1182" s="3"/>
      <c r="F1182" s="3"/>
    </row>
    <row r="1183" spans="5:6" x14ac:dyDescent="0.35">
      <c r="E1183" s="3"/>
      <c r="F1183" s="3"/>
    </row>
    <row r="1184" spans="5:6" x14ac:dyDescent="0.35">
      <c r="E1184" s="3"/>
      <c r="F1184" s="3"/>
    </row>
    <row r="1185" spans="5:6" x14ac:dyDescent="0.35">
      <c r="E1185" s="3"/>
      <c r="F1185" s="3"/>
    </row>
    <row r="1186" spans="5:6" x14ac:dyDescent="0.35">
      <c r="E1186" s="3"/>
      <c r="F1186" s="3"/>
    </row>
    <row r="1187" spans="5:6" x14ac:dyDescent="0.35">
      <c r="E1187" s="3"/>
      <c r="F1187" s="3"/>
    </row>
    <row r="1188" spans="5:6" x14ac:dyDescent="0.35">
      <c r="E1188" s="3"/>
      <c r="F1188" s="3"/>
    </row>
    <row r="1189" spans="5:6" x14ac:dyDescent="0.35">
      <c r="E1189" s="3"/>
      <c r="F1189" s="3"/>
    </row>
    <row r="1190" spans="5:6" x14ac:dyDescent="0.35">
      <c r="E1190" s="3"/>
      <c r="F1190" s="3"/>
    </row>
    <row r="1191" spans="5:6" x14ac:dyDescent="0.35">
      <c r="E1191" s="3"/>
      <c r="F1191" s="3"/>
    </row>
    <row r="1192" spans="5:6" x14ac:dyDescent="0.35">
      <c r="E1192" s="3"/>
      <c r="F1192" s="3"/>
    </row>
    <row r="1193" spans="5:6" x14ac:dyDescent="0.35">
      <c r="E1193" s="3"/>
      <c r="F1193" s="3"/>
    </row>
    <row r="1194" spans="5:6" x14ac:dyDescent="0.35">
      <c r="E1194" s="3"/>
      <c r="F1194" s="3"/>
    </row>
    <row r="1195" spans="5:6" x14ac:dyDescent="0.35">
      <c r="E1195" s="3"/>
      <c r="F1195" s="3"/>
    </row>
    <row r="1196" spans="5:6" x14ac:dyDescent="0.35">
      <c r="E1196" s="3"/>
      <c r="F1196" s="3"/>
    </row>
    <row r="1197" spans="5:6" x14ac:dyDescent="0.35">
      <c r="E1197" s="3"/>
      <c r="F1197" s="3"/>
    </row>
    <row r="1198" spans="5:6" x14ac:dyDescent="0.35">
      <c r="E1198" s="3"/>
      <c r="F1198" s="3"/>
    </row>
    <row r="1199" spans="5:6" x14ac:dyDescent="0.35">
      <c r="E1199" s="3"/>
      <c r="F1199" s="3"/>
    </row>
    <row r="1200" spans="5:6" x14ac:dyDescent="0.35">
      <c r="E1200" s="3"/>
      <c r="F1200" s="3"/>
    </row>
    <row r="1201" spans="5:6" x14ac:dyDescent="0.35">
      <c r="E1201" s="3"/>
      <c r="F1201" s="3"/>
    </row>
    <row r="1202" spans="5:6" x14ac:dyDescent="0.35">
      <c r="E1202" s="3"/>
      <c r="F1202" s="3"/>
    </row>
    <row r="1203" spans="5:6" x14ac:dyDescent="0.35">
      <c r="E1203" s="3"/>
      <c r="F1203" s="3"/>
    </row>
    <row r="1204" spans="5:6" x14ac:dyDescent="0.35">
      <c r="E1204" s="3"/>
      <c r="F1204" s="3"/>
    </row>
    <row r="1205" spans="5:6" x14ac:dyDescent="0.35">
      <c r="E1205" s="3"/>
      <c r="F1205" s="3"/>
    </row>
    <row r="1206" spans="5:6" x14ac:dyDescent="0.35">
      <c r="E1206" s="3"/>
      <c r="F1206" s="3"/>
    </row>
    <row r="1207" spans="5:6" x14ac:dyDescent="0.35">
      <c r="E1207" s="3"/>
      <c r="F1207" s="3"/>
    </row>
    <row r="1208" spans="5:6" x14ac:dyDescent="0.35">
      <c r="E1208" s="3"/>
      <c r="F1208" s="3"/>
    </row>
    <row r="1209" spans="5:6" x14ac:dyDescent="0.35">
      <c r="E1209" s="3"/>
      <c r="F1209" s="3"/>
    </row>
    <row r="1210" spans="5:6" x14ac:dyDescent="0.35">
      <c r="E1210" s="3"/>
      <c r="F1210" s="3"/>
    </row>
    <row r="1211" spans="5:6" x14ac:dyDescent="0.35">
      <c r="E1211" s="3"/>
      <c r="F1211" s="3"/>
    </row>
    <row r="1212" spans="5:6" x14ac:dyDescent="0.35">
      <c r="E1212" s="3"/>
      <c r="F1212" s="3"/>
    </row>
    <row r="1213" spans="5:6" x14ac:dyDescent="0.35">
      <c r="E1213" s="3"/>
      <c r="F1213" s="3"/>
    </row>
    <row r="1214" spans="5:6" x14ac:dyDescent="0.35">
      <c r="E1214" s="3"/>
      <c r="F1214" s="3"/>
    </row>
    <row r="1215" spans="5:6" x14ac:dyDescent="0.35">
      <c r="E1215" s="3"/>
      <c r="F1215" s="3"/>
    </row>
    <row r="1216" spans="5:6" x14ac:dyDescent="0.35">
      <c r="E1216" s="3"/>
      <c r="F1216" s="3"/>
    </row>
    <row r="1217" spans="5:6" x14ac:dyDescent="0.35">
      <c r="E1217" s="3"/>
      <c r="F1217" s="3"/>
    </row>
    <row r="1218" spans="5:6" x14ac:dyDescent="0.35">
      <c r="E1218" s="3"/>
      <c r="F1218" s="3"/>
    </row>
    <row r="1219" spans="5:6" x14ac:dyDescent="0.35">
      <c r="E1219" s="3"/>
      <c r="F1219" s="3"/>
    </row>
    <row r="1220" spans="5:6" x14ac:dyDescent="0.35">
      <c r="E1220" s="3"/>
      <c r="F1220" s="3"/>
    </row>
    <row r="1221" spans="5:6" x14ac:dyDescent="0.35">
      <c r="E1221" s="3"/>
      <c r="F1221" s="3"/>
    </row>
    <row r="1222" spans="5:6" x14ac:dyDescent="0.35">
      <c r="E1222" s="3"/>
      <c r="F1222" s="3"/>
    </row>
    <row r="1223" spans="5:6" x14ac:dyDescent="0.35">
      <c r="E1223" s="3"/>
      <c r="F1223" s="3"/>
    </row>
    <row r="1224" spans="5:6" x14ac:dyDescent="0.35">
      <c r="E1224" s="3"/>
      <c r="F1224" s="3"/>
    </row>
    <row r="1225" spans="5:6" x14ac:dyDescent="0.35">
      <c r="E1225" s="3"/>
      <c r="F1225" s="3"/>
    </row>
    <row r="1226" spans="5:6" x14ac:dyDescent="0.35">
      <c r="E1226" s="3"/>
      <c r="F1226" s="3"/>
    </row>
    <row r="1227" spans="5:6" x14ac:dyDescent="0.35">
      <c r="E1227" s="3"/>
      <c r="F1227" s="3"/>
    </row>
    <row r="1228" spans="5:6" x14ac:dyDescent="0.35">
      <c r="E1228" s="3"/>
      <c r="F1228" s="3"/>
    </row>
    <row r="1229" spans="5:6" x14ac:dyDescent="0.35">
      <c r="E1229" s="3"/>
      <c r="F1229" s="3"/>
    </row>
    <row r="1230" spans="5:6" x14ac:dyDescent="0.35">
      <c r="E1230" s="3"/>
      <c r="F1230" s="3"/>
    </row>
    <row r="1231" spans="5:6" x14ac:dyDescent="0.35">
      <c r="E1231" s="3"/>
      <c r="F1231" s="3"/>
    </row>
    <row r="1232" spans="5:6" x14ac:dyDescent="0.35">
      <c r="E1232" s="3"/>
      <c r="F1232" s="3"/>
    </row>
    <row r="1233" spans="5:6" x14ac:dyDescent="0.35">
      <c r="E1233" s="3"/>
      <c r="F1233" s="3"/>
    </row>
    <row r="1234" spans="5:6" x14ac:dyDescent="0.35">
      <c r="E1234" s="3"/>
      <c r="F1234" s="3"/>
    </row>
    <row r="1235" spans="5:6" x14ac:dyDescent="0.35">
      <c r="E1235" s="3"/>
      <c r="F1235" s="3"/>
    </row>
    <row r="1236" spans="5:6" x14ac:dyDescent="0.35">
      <c r="E1236" s="3"/>
      <c r="F1236" s="3"/>
    </row>
    <row r="1237" spans="5:6" x14ac:dyDescent="0.35">
      <c r="E1237" s="3"/>
      <c r="F1237" s="3"/>
    </row>
    <row r="1238" spans="5:6" x14ac:dyDescent="0.35">
      <c r="E1238" s="3"/>
      <c r="F1238" s="3"/>
    </row>
    <row r="1239" spans="5:6" x14ac:dyDescent="0.35">
      <c r="E1239" s="3"/>
      <c r="F1239" s="3"/>
    </row>
    <row r="1240" spans="5:6" x14ac:dyDescent="0.35">
      <c r="E1240" s="3"/>
      <c r="F1240" s="3"/>
    </row>
    <row r="1241" spans="5:6" x14ac:dyDescent="0.35">
      <c r="E1241" s="3"/>
      <c r="F1241" s="3"/>
    </row>
    <row r="1242" spans="5:6" x14ac:dyDescent="0.35">
      <c r="E1242" s="3"/>
      <c r="F1242" s="3"/>
    </row>
    <row r="1243" spans="5:6" x14ac:dyDescent="0.35">
      <c r="E1243" s="3"/>
      <c r="F1243" s="3"/>
    </row>
    <row r="1244" spans="5:6" x14ac:dyDescent="0.35">
      <c r="E1244" s="3"/>
      <c r="F1244" s="3"/>
    </row>
    <row r="1245" spans="5:6" x14ac:dyDescent="0.35">
      <c r="E1245" s="3"/>
      <c r="F1245" s="3"/>
    </row>
    <row r="1246" spans="5:6" x14ac:dyDescent="0.35">
      <c r="E1246" s="3"/>
      <c r="F1246" s="3"/>
    </row>
    <row r="1247" spans="5:6" x14ac:dyDescent="0.35">
      <c r="E1247" s="3"/>
      <c r="F1247" s="3"/>
    </row>
    <row r="1248" spans="5:6" x14ac:dyDescent="0.35">
      <c r="E1248" s="3"/>
      <c r="F1248" s="3"/>
    </row>
    <row r="1249" spans="5:6" x14ac:dyDescent="0.35">
      <c r="E1249" s="3"/>
      <c r="F1249" s="3"/>
    </row>
    <row r="1250" spans="5:6" x14ac:dyDescent="0.35">
      <c r="E1250" s="3"/>
      <c r="F1250" s="3"/>
    </row>
    <row r="1251" spans="5:6" x14ac:dyDescent="0.35">
      <c r="E1251" s="3"/>
      <c r="F1251" s="3"/>
    </row>
    <row r="1252" spans="5:6" x14ac:dyDescent="0.35">
      <c r="E1252" s="3"/>
      <c r="F1252" s="3"/>
    </row>
    <row r="1253" spans="5:6" x14ac:dyDescent="0.35">
      <c r="E1253" s="3"/>
      <c r="F1253" s="3"/>
    </row>
    <row r="1254" spans="5:6" x14ac:dyDescent="0.35">
      <c r="E1254" s="3"/>
      <c r="F1254" s="3"/>
    </row>
    <row r="1255" spans="5:6" x14ac:dyDescent="0.35">
      <c r="E1255" s="3"/>
      <c r="F1255" s="3"/>
    </row>
    <row r="1256" spans="5:6" x14ac:dyDescent="0.35">
      <c r="E1256" s="3"/>
      <c r="F1256" s="3"/>
    </row>
    <row r="1257" spans="5:6" x14ac:dyDescent="0.35">
      <c r="E1257" s="3"/>
      <c r="F1257" s="3"/>
    </row>
    <row r="1258" spans="5:6" x14ac:dyDescent="0.35">
      <c r="E1258" s="3"/>
      <c r="F1258" s="3"/>
    </row>
    <row r="1259" spans="5:6" x14ac:dyDescent="0.35">
      <c r="E1259" s="3"/>
      <c r="F1259" s="3"/>
    </row>
    <row r="1260" spans="5:6" x14ac:dyDescent="0.35">
      <c r="E1260" s="3"/>
      <c r="F1260" s="3"/>
    </row>
    <row r="1261" spans="5:6" x14ac:dyDescent="0.35">
      <c r="E1261" s="3"/>
      <c r="F1261" s="3"/>
    </row>
    <row r="1262" spans="5:6" x14ac:dyDescent="0.35">
      <c r="E1262" s="3"/>
      <c r="F1262" s="3"/>
    </row>
    <row r="1263" spans="5:6" x14ac:dyDescent="0.35">
      <c r="E1263" s="3"/>
      <c r="F1263" s="3"/>
    </row>
    <row r="1264" spans="5:6" x14ac:dyDescent="0.35">
      <c r="E1264" s="3"/>
      <c r="F1264" s="3"/>
    </row>
    <row r="1265" spans="5:6" x14ac:dyDescent="0.35">
      <c r="E1265" s="3"/>
      <c r="F1265" s="3"/>
    </row>
  </sheetData>
  <mergeCells count="9">
    <mergeCell ref="E25:F25"/>
    <mergeCell ref="E28:F28"/>
    <mergeCell ref="E31:F31"/>
    <mergeCell ref="B2:F2"/>
    <mergeCell ref="B3:F3"/>
    <mergeCell ref="B4:F4"/>
    <mergeCell ref="B8:D8"/>
    <mergeCell ref="B19:D19"/>
    <mergeCell ref="B21:D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4"/>
  <sheetViews>
    <sheetView topLeftCell="A12" workbookViewId="0">
      <selection activeCell="B3" sqref="B3:F34"/>
    </sheetView>
  </sheetViews>
  <sheetFormatPr defaultRowHeight="14.5" x14ac:dyDescent="0.35"/>
  <cols>
    <col min="1" max="1" width="5.36328125" customWidth="1"/>
    <col min="2" max="2" width="10.54296875" customWidth="1"/>
    <col min="3" max="3" width="11.90625" customWidth="1"/>
    <col min="4" max="4" width="23.90625" customWidth="1"/>
    <col min="5" max="5" width="14.6328125" customWidth="1"/>
    <col min="6" max="6" width="15.6328125" customWidth="1"/>
  </cols>
  <sheetData>
    <row r="3" spans="2:6" ht="18.5" x14ac:dyDescent="0.45">
      <c r="B3" s="679" t="s">
        <v>520</v>
      </c>
      <c r="C3" s="679"/>
      <c r="D3" s="679"/>
      <c r="E3" s="679"/>
      <c r="F3" s="679"/>
    </row>
    <row r="4" spans="2:6" ht="18.5" x14ac:dyDescent="0.45">
      <c r="B4" s="679" t="s">
        <v>6</v>
      </c>
      <c r="C4" s="679"/>
      <c r="D4" s="679"/>
      <c r="E4" s="679"/>
      <c r="F4" s="679"/>
    </row>
    <row r="5" spans="2:6" ht="19" thickBot="1" x14ac:dyDescent="0.5">
      <c r="B5" s="680" t="s">
        <v>517</v>
      </c>
      <c r="C5" s="680"/>
      <c r="D5" s="680"/>
      <c r="E5" s="680"/>
      <c r="F5" s="680"/>
    </row>
    <row r="6" spans="2:6" ht="15.5" x14ac:dyDescent="0.35">
      <c r="B6" s="1" t="s">
        <v>190</v>
      </c>
      <c r="C6" s="1"/>
      <c r="D6" s="1"/>
      <c r="E6" s="1"/>
      <c r="F6" s="1"/>
    </row>
    <row r="7" spans="2:6" ht="15.5" x14ac:dyDescent="0.35">
      <c r="B7" s="4"/>
      <c r="C7" s="4"/>
      <c r="D7" s="4"/>
      <c r="E7" s="5"/>
      <c r="F7" s="4" t="s">
        <v>9</v>
      </c>
    </row>
    <row r="8" spans="2:6" ht="15.5" x14ac:dyDescent="0.35">
      <c r="B8" s="5" t="s">
        <v>10</v>
      </c>
      <c r="C8" s="5"/>
      <c r="D8" s="5"/>
      <c r="E8" s="6"/>
      <c r="F8" s="6">
        <v>4447016</v>
      </c>
    </row>
    <row r="9" spans="2:6" ht="15.5" x14ac:dyDescent="0.35">
      <c r="B9" s="681" t="s">
        <v>21</v>
      </c>
      <c r="C9" s="681"/>
      <c r="D9" s="681"/>
      <c r="E9" s="6"/>
      <c r="F9" s="6"/>
    </row>
    <row r="10" spans="2:6" ht="15.5" x14ac:dyDescent="0.35">
      <c r="B10" s="5"/>
      <c r="C10" s="4" t="s">
        <v>8</v>
      </c>
      <c r="D10" s="5"/>
      <c r="E10" s="4" t="s">
        <v>9</v>
      </c>
      <c r="F10" s="6"/>
    </row>
    <row r="11" spans="2:6" ht="15.5" x14ac:dyDescent="0.35">
      <c r="B11" s="5"/>
      <c r="C11" s="5"/>
      <c r="D11" s="5"/>
      <c r="E11" s="63"/>
      <c r="F11" s="6"/>
    </row>
    <row r="12" spans="2:6" ht="15.5" x14ac:dyDescent="0.35">
      <c r="B12" s="41"/>
      <c r="C12" s="42"/>
      <c r="D12" s="42"/>
      <c r="E12" s="15"/>
      <c r="F12" s="6"/>
    </row>
    <row r="13" spans="2:6" ht="15.5" x14ac:dyDescent="0.35">
      <c r="B13" s="41"/>
      <c r="C13" s="42"/>
      <c r="D13" s="24"/>
      <c r="E13" s="15"/>
      <c r="F13" s="6"/>
    </row>
    <row r="14" spans="2:6" ht="15.5" x14ac:dyDescent="0.35">
      <c r="B14" s="5"/>
      <c r="C14" s="5"/>
      <c r="D14" s="5"/>
      <c r="E14" s="6"/>
      <c r="F14" s="6"/>
    </row>
    <row r="15" spans="2:6" ht="15.5" x14ac:dyDescent="0.35">
      <c r="B15" s="5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6"/>
      <c r="F20" s="6"/>
    </row>
    <row r="21" spans="2:6" ht="15.5" x14ac:dyDescent="0.35">
      <c r="B21" s="5"/>
      <c r="C21" s="5"/>
      <c r="D21" s="5"/>
      <c r="E21" s="7"/>
      <c r="F21" s="6"/>
    </row>
    <row r="22" spans="2:6" ht="15.5" x14ac:dyDescent="0.35">
      <c r="B22" s="681" t="s">
        <v>22</v>
      </c>
      <c r="C22" s="681"/>
      <c r="D22" s="681"/>
      <c r="E22" s="6"/>
      <c r="F22" s="6">
        <v>0</v>
      </c>
    </row>
    <row r="23" spans="2:6" ht="15.5" x14ac:dyDescent="0.35">
      <c r="B23" s="5"/>
      <c r="C23" s="5"/>
      <c r="D23" s="5"/>
      <c r="E23" s="6"/>
      <c r="F23" s="6"/>
    </row>
    <row r="24" spans="2:6" ht="15.5" x14ac:dyDescent="0.35">
      <c r="B24" s="682" t="s">
        <v>7</v>
      </c>
      <c r="C24" s="682"/>
      <c r="D24" s="682"/>
      <c r="E24" s="6"/>
      <c r="F24" s="6">
        <f>F8-E11-E12</f>
        <v>4447016</v>
      </c>
    </row>
    <row r="25" spans="2:6" ht="15.5" x14ac:dyDescent="0.35">
      <c r="B25" s="27"/>
      <c r="C25" s="27"/>
      <c r="D25" s="27"/>
      <c r="E25" s="3"/>
      <c r="F25" s="3"/>
    </row>
    <row r="26" spans="2:6" ht="15.5" x14ac:dyDescent="0.35">
      <c r="B26" s="2"/>
      <c r="C26" s="2"/>
      <c r="D26" s="2"/>
      <c r="E26" s="3"/>
      <c r="F26" s="3"/>
    </row>
    <row r="27" spans="2:6" ht="15.5" x14ac:dyDescent="0.35">
      <c r="B27" s="2" t="s">
        <v>11</v>
      </c>
      <c r="C27" s="2"/>
      <c r="D27" s="2"/>
      <c r="E27" s="3" t="s">
        <v>19</v>
      </c>
      <c r="F27" s="3"/>
    </row>
    <row r="28" spans="2:6" ht="15.5" x14ac:dyDescent="0.35">
      <c r="B28" s="2"/>
      <c r="C28" s="2"/>
      <c r="D28" s="2" t="s">
        <v>17</v>
      </c>
      <c r="E28" s="678" t="s">
        <v>18</v>
      </c>
      <c r="F28" s="678"/>
    </row>
    <row r="29" spans="2:6" ht="15.5" x14ac:dyDescent="0.35">
      <c r="B29" s="2"/>
      <c r="C29" s="2"/>
      <c r="D29" s="2"/>
      <c r="E29" s="3"/>
      <c r="F29" s="3"/>
    </row>
    <row r="30" spans="2:6" ht="15.5" x14ac:dyDescent="0.35">
      <c r="B30" s="2" t="s">
        <v>12</v>
      </c>
      <c r="C30" s="2"/>
      <c r="D30" s="2"/>
      <c r="E30" s="3" t="s">
        <v>20</v>
      </c>
      <c r="F30" s="3"/>
    </row>
    <row r="31" spans="2:6" ht="15.5" x14ac:dyDescent="0.35">
      <c r="B31" s="2"/>
      <c r="C31" s="2"/>
      <c r="D31" s="2" t="s">
        <v>17</v>
      </c>
      <c r="E31" s="678" t="s">
        <v>18</v>
      </c>
      <c r="F31" s="678"/>
    </row>
    <row r="32" spans="2:6" ht="15.5" x14ac:dyDescent="0.35">
      <c r="B32" s="2"/>
      <c r="C32" s="2"/>
      <c r="D32" s="2"/>
      <c r="E32" s="3"/>
      <c r="F32" s="3"/>
    </row>
    <row r="33" spans="2:6" ht="15.5" x14ac:dyDescent="0.35">
      <c r="B33" s="2" t="s">
        <v>24</v>
      </c>
      <c r="C33" s="2"/>
      <c r="D33" s="2"/>
      <c r="E33" s="3" t="s">
        <v>25</v>
      </c>
      <c r="F33" s="3"/>
    </row>
    <row r="34" spans="2:6" ht="15.5" x14ac:dyDescent="0.35">
      <c r="B34" s="2"/>
      <c r="C34" s="2"/>
      <c r="D34" s="2" t="s">
        <v>17</v>
      </c>
      <c r="E34" s="678" t="s">
        <v>18</v>
      </c>
      <c r="F34" s="678"/>
    </row>
  </sheetData>
  <mergeCells count="9">
    <mergeCell ref="E34:F34"/>
    <mergeCell ref="E28:F28"/>
    <mergeCell ref="E31:F31"/>
    <mergeCell ref="B3:F3"/>
    <mergeCell ref="B4:F4"/>
    <mergeCell ref="B5:F5"/>
    <mergeCell ref="B9:D9"/>
    <mergeCell ref="B22:D22"/>
    <mergeCell ref="B24:D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4"/>
  <sheetViews>
    <sheetView topLeftCell="A15" workbookViewId="0">
      <selection activeCell="B3" sqref="B3:F35"/>
    </sheetView>
  </sheetViews>
  <sheetFormatPr defaultRowHeight="14.5" x14ac:dyDescent="0.35"/>
  <cols>
    <col min="1" max="1" width="4.36328125" customWidth="1"/>
    <col min="2" max="2" width="10.08984375" customWidth="1"/>
    <col min="3" max="3" width="10.54296875" customWidth="1"/>
    <col min="4" max="4" width="26.90625" customWidth="1"/>
    <col min="5" max="5" width="15" customWidth="1"/>
    <col min="6" max="6" width="15.453125" customWidth="1"/>
  </cols>
  <sheetData>
    <row r="3" spans="2:6" ht="18.5" x14ac:dyDescent="0.45">
      <c r="B3" s="679" t="s">
        <v>519</v>
      </c>
      <c r="C3" s="679"/>
      <c r="D3" s="679"/>
      <c r="E3" s="679"/>
      <c r="F3" s="679"/>
    </row>
    <row r="4" spans="2:6" ht="18.5" x14ac:dyDescent="0.45">
      <c r="B4" s="679" t="s">
        <v>6</v>
      </c>
      <c r="C4" s="679"/>
      <c r="D4" s="679"/>
      <c r="E4" s="679"/>
      <c r="F4" s="679"/>
    </row>
    <row r="5" spans="2:6" ht="19" thickBot="1" x14ac:dyDescent="0.5">
      <c r="B5" s="680" t="s">
        <v>518</v>
      </c>
      <c r="C5" s="680"/>
      <c r="D5" s="680"/>
      <c r="E5" s="680"/>
      <c r="F5" s="680"/>
    </row>
    <row r="6" spans="2:6" ht="15.5" x14ac:dyDescent="0.35">
      <c r="B6" s="1" t="s">
        <v>191</v>
      </c>
      <c r="C6" s="1"/>
      <c r="D6" s="1"/>
      <c r="E6" s="1"/>
      <c r="F6" s="1"/>
    </row>
    <row r="7" spans="2:6" ht="15.5" x14ac:dyDescent="0.35">
      <c r="B7" s="4"/>
      <c r="C7" s="4"/>
      <c r="D7" s="4"/>
      <c r="E7" s="5"/>
      <c r="F7" s="4" t="s">
        <v>9</v>
      </c>
    </row>
    <row r="8" spans="2:6" ht="15.5" x14ac:dyDescent="0.35">
      <c r="B8" s="5" t="s">
        <v>10</v>
      </c>
      <c r="C8" s="5"/>
      <c r="D8" s="5"/>
      <c r="E8" s="6"/>
      <c r="F8" s="6">
        <v>4436016</v>
      </c>
    </row>
    <row r="9" spans="2:6" ht="15.5" x14ac:dyDescent="0.35">
      <c r="B9" s="681" t="s">
        <v>21</v>
      </c>
      <c r="C9" s="681"/>
      <c r="D9" s="681"/>
      <c r="E9" s="6"/>
      <c r="F9" s="6"/>
    </row>
    <row r="10" spans="2:6" ht="15.5" x14ac:dyDescent="0.35">
      <c r="B10" s="5"/>
      <c r="C10" s="4" t="s">
        <v>8</v>
      </c>
      <c r="D10" s="5"/>
      <c r="E10" s="4" t="s">
        <v>9</v>
      </c>
      <c r="F10" s="6"/>
    </row>
    <row r="11" spans="2:6" ht="15.5" x14ac:dyDescent="0.35">
      <c r="B11" s="41"/>
      <c r="C11" s="5"/>
      <c r="D11" s="46"/>
      <c r="E11" s="63"/>
      <c r="F11" s="6"/>
    </row>
    <row r="12" spans="2:6" ht="15.5" x14ac:dyDescent="0.35">
      <c r="B12" s="41"/>
      <c r="C12" s="42"/>
      <c r="D12" s="24"/>
      <c r="E12" s="15"/>
      <c r="F12" s="6"/>
    </row>
    <row r="13" spans="2:6" ht="15.5" x14ac:dyDescent="0.35">
      <c r="B13" s="41"/>
      <c r="C13" s="42"/>
      <c r="D13" s="22"/>
      <c r="E13" s="9"/>
      <c r="F13" s="6"/>
    </row>
    <row r="14" spans="2:6" ht="15.5" x14ac:dyDescent="0.35">
      <c r="B14" s="5"/>
      <c r="C14" s="5"/>
      <c r="D14" s="5"/>
      <c r="E14" s="6"/>
      <c r="F14" s="6"/>
    </row>
    <row r="15" spans="2:6" ht="15.5" x14ac:dyDescent="0.35">
      <c r="B15" s="5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6"/>
      <c r="F20" s="6"/>
    </row>
    <row r="21" spans="2:6" ht="15.5" x14ac:dyDescent="0.35">
      <c r="B21" s="5"/>
      <c r="C21" s="5"/>
      <c r="D21" s="5"/>
      <c r="E21" s="7"/>
      <c r="F21" s="6"/>
    </row>
    <row r="22" spans="2:6" ht="15.5" x14ac:dyDescent="0.35">
      <c r="B22" s="681" t="s">
        <v>22</v>
      </c>
      <c r="C22" s="681"/>
      <c r="D22" s="681"/>
      <c r="E22" s="6"/>
      <c r="F22" s="6">
        <v>0</v>
      </c>
    </row>
    <row r="23" spans="2:6" ht="15.5" x14ac:dyDescent="0.35">
      <c r="B23" s="5"/>
      <c r="C23" s="5"/>
      <c r="D23" s="5"/>
      <c r="E23" s="6"/>
      <c r="F23" s="6"/>
    </row>
    <row r="24" spans="2:6" ht="15.5" x14ac:dyDescent="0.35">
      <c r="B24" s="682" t="s">
        <v>7</v>
      </c>
      <c r="C24" s="682"/>
      <c r="D24" s="682"/>
      <c r="E24" s="6"/>
      <c r="F24" s="6">
        <f>F8-E12-E13-E11</f>
        <v>4436016</v>
      </c>
    </row>
    <row r="25" spans="2:6" ht="15.5" x14ac:dyDescent="0.35">
      <c r="B25" s="27"/>
      <c r="C25" s="27"/>
      <c r="D25" s="27"/>
      <c r="E25" s="3"/>
      <c r="F25" s="3"/>
    </row>
    <row r="26" spans="2:6" ht="15.5" x14ac:dyDescent="0.35">
      <c r="B26" s="2"/>
      <c r="C26" s="2"/>
      <c r="D26" s="2"/>
      <c r="E26" s="3"/>
      <c r="F26" s="3"/>
    </row>
    <row r="27" spans="2:6" ht="15.5" x14ac:dyDescent="0.35">
      <c r="B27" s="2" t="s">
        <v>11</v>
      </c>
      <c r="C27" s="2"/>
      <c r="D27" s="2"/>
      <c r="E27" s="3" t="s">
        <v>19</v>
      </c>
      <c r="F27" s="3"/>
    </row>
    <row r="28" spans="2:6" ht="15.5" x14ac:dyDescent="0.35">
      <c r="B28" s="2"/>
      <c r="C28" s="2"/>
      <c r="D28" s="2" t="s">
        <v>17</v>
      </c>
      <c r="E28" s="678" t="s">
        <v>18</v>
      </c>
      <c r="F28" s="678"/>
    </row>
    <row r="29" spans="2:6" ht="15.5" x14ac:dyDescent="0.35">
      <c r="B29" s="2"/>
      <c r="C29" s="2"/>
      <c r="D29" s="2"/>
      <c r="E29" s="3"/>
      <c r="F29" s="3"/>
    </row>
    <row r="30" spans="2:6" ht="15.5" x14ac:dyDescent="0.35">
      <c r="B30" s="2" t="s">
        <v>12</v>
      </c>
      <c r="C30" s="2"/>
      <c r="D30" s="2"/>
      <c r="E30" s="3" t="s">
        <v>20</v>
      </c>
      <c r="F30" s="3"/>
    </row>
    <row r="31" spans="2:6" ht="15.5" x14ac:dyDescent="0.35">
      <c r="B31" s="2"/>
      <c r="C31" s="2"/>
      <c r="D31" s="2" t="s">
        <v>17</v>
      </c>
      <c r="E31" s="678" t="s">
        <v>18</v>
      </c>
      <c r="F31" s="678"/>
    </row>
    <row r="32" spans="2:6" ht="15.5" x14ac:dyDescent="0.35">
      <c r="B32" s="2"/>
      <c r="C32" s="2"/>
      <c r="D32" s="2"/>
      <c r="E32" s="3"/>
      <c r="F32" s="3"/>
    </row>
    <row r="33" spans="2:6" ht="15.5" x14ac:dyDescent="0.35">
      <c r="B33" s="2" t="s">
        <v>24</v>
      </c>
      <c r="C33" s="2"/>
      <c r="D33" s="2"/>
      <c r="E33" s="3" t="s">
        <v>25</v>
      </c>
      <c r="F33" s="3"/>
    </row>
    <row r="34" spans="2:6" ht="15.5" x14ac:dyDescent="0.35">
      <c r="B34" s="2"/>
      <c r="C34" s="2"/>
      <c r="D34" s="2" t="s">
        <v>17</v>
      </c>
      <c r="E34" s="678" t="s">
        <v>18</v>
      </c>
      <c r="F34" s="678"/>
    </row>
  </sheetData>
  <mergeCells count="9">
    <mergeCell ref="E34:F34"/>
    <mergeCell ref="B3:F3"/>
    <mergeCell ref="E31:F31"/>
    <mergeCell ref="B4:F4"/>
    <mergeCell ref="B5:F5"/>
    <mergeCell ref="B9:D9"/>
    <mergeCell ref="B22:D22"/>
    <mergeCell ref="B24:D24"/>
    <mergeCell ref="E28:F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opLeftCell="A4" workbookViewId="0">
      <selection activeCell="A2" sqref="A2"/>
    </sheetView>
  </sheetViews>
  <sheetFormatPr defaultRowHeight="14.5" x14ac:dyDescent="0.35"/>
  <cols>
    <col min="1" max="1" width="5.54296875" customWidth="1"/>
    <col min="2" max="2" width="10.453125" customWidth="1"/>
    <col min="3" max="3" width="8.6328125" customWidth="1"/>
    <col min="4" max="4" width="23.54296875" customWidth="1"/>
    <col min="5" max="6" width="15" customWidth="1"/>
  </cols>
  <sheetData>
    <row r="2" spans="2:6" ht="18.5" x14ac:dyDescent="0.45">
      <c r="B2" s="679" t="s">
        <v>23</v>
      </c>
      <c r="C2" s="679"/>
      <c r="D2" s="679"/>
      <c r="E2" s="679"/>
      <c r="F2" s="679"/>
    </row>
    <row r="3" spans="2:6" ht="18.5" x14ac:dyDescent="0.45">
      <c r="B3" s="679" t="s">
        <v>6</v>
      </c>
      <c r="C3" s="679"/>
      <c r="D3" s="679"/>
      <c r="E3" s="679"/>
      <c r="F3" s="679"/>
    </row>
    <row r="4" spans="2:6" ht="19" thickBot="1" x14ac:dyDescent="0.5">
      <c r="B4" s="680" t="s">
        <v>246</v>
      </c>
      <c r="C4" s="680"/>
      <c r="D4" s="680"/>
      <c r="E4" s="680"/>
      <c r="F4" s="680"/>
    </row>
    <row r="5" spans="2:6" ht="15.5" x14ac:dyDescent="0.35">
      <c r="B5" s="1" t="s">
        <v>247</v>
      </c>
      <c r="C5" s="1"/>
      <c r="D5" s="1"/>
      <c r="E5" s="1"/>
      <c r="F5" s="1"/>
    </row>
    <row r="6" spans="2:6" ht="15.5" x14ac:dyDescent="0.35">
      <c r="B6" s="4"/>
      <c r="C6" s="4"/>
      <c r="D6" s="4"/>
      <c r="E6" s="5"/>
      <c r="F6" s="4" t="s">
        <v>9</v>
      </c>
    </row>
    <row r="7" spans="2:6" ht="15.5" x14ac:dyDescent="0.35">
      <c r="B7" s="5" t="s">
        <v>10</v>
      </c>
      <c r="C7" s="5"/>
      <c r="D7" s="5"/>
      <c r="E7" s="6"/>
      <c r="F7" s="6">
        <v>203593019</v>
      </c>
    </row>
    <row r="8" spans="2:6" ht="15.5" x14ac:dyDescent="0.35">
      <c r="B8" s="681" t="s">
        <v>21</v>
      </c>
      <c r="C8" s="681"/>
      <c r="D8" s="681"/>
      <c r="E8" s="6"/>
      <c r="F8" s="6"/>
    </row>
    <row r="9" spans="2:6" ht="15.5" x14ac:dyDescent="0.35">
      <c r="B9" s="5"/>
      <c r="C9" s="4" t="s">
        <v>8</v>
      </c>
      <c r="D9" s="5"/>
      <c r="E9" s="4" t="s">
        <v>9</v>
      </c>
      <c r="F9" s="6"/>
    </row>
    <row r="10" spans="2:6" ht="15.5" x14ac:dyDescent="0.35">
      <c r="B10" s="41" t="s">
        <v>211</v>
      </c>
      <c r="C10" s="42">
        <v>482</v>
      </c>
      <c r="D10" s="42" t="s">
        <v>210</v>
      </c>
      <c r="E10" s="194">
        <v>596000</v>
      </c>
      <c r="F10" s="6"/>
    </row>
    <row r="11" spans="2:6" ht="15.5" x14ac:dyDescent="0.35">
      <c r="B11" s="41"/>
      <c r="C11" s="42"/>
      <c r="D11" s="24"/>
      <c r="E11" s="15"/>
      <c r="F11" s="6"/>
    </row>
    <row r="12" spans="2:6" ht="15.5" x14ac:dyDescent="0.35">
      <c r="B12" s="41"/>
      <c r="C12" s="42"/>
      <c r="D12" s="22"/>
      <c r="E12" s="9"/>
      <c r="F12" s="6"/>
    </row>
    <row r="13" spans="2:6" ht="15.5" x14ac:dyDescent="0.35">
      <c r="B13" s="5"/>
      <c r="C13" s="5"/>
      <c r="D13" s="5"/>
      <c r="E13" s="6"/>
      <c r="F13" s="6"/>
    </row>
    <row r="14" spans="2:6" ht="15.5" x14ac:dyDescent="0.35">
      <c r="B14" s="5"/>
      <c r="C14" s="5"/>
      <c r="D14" s="5"/>
      <c r="E14" s="6"/>
      <c r="F14" s="6"/>
    </row>
    <row r="15" spans="2:6" ht="15.5" x14ac:dyDescent="0.35">
      <c r="B15" s="5"/>
      <c r="C15" s="5"/>
      <c r="D15" s="5"/>
      <c r="E15" s="6"/>
      <c r="F15" s="6"/>
    </row>
    <row r="16" spans="2:6" ht="15.5" x14ac:dyDescent="0.35">
      <c r="B16" s="5"/>
      <c r="C16" s="5"/>
      <c r="D16" s="5"/>
      <c r="E16" s="6"/>
      <c r="F16" s="6"/>
    </row>
    <row r="17" spans="2:6" ht="15.5" x14ac:dyDescent="0.35">
      <c r="B17" s="5"/>
      <c r="C17" s="5"/>
      <c r="D17" s="5"/>
      <c r="E17" s="6"/>
      <c r="F17" s="6"/>
    </row>
    <row r="18" spans="2:6" ht="15.5" x14ac:dyDescent="0.35">
      <c r="B18" s="5"/>
      <c r="C18" s="5"/>
      <c r="D18" s="5"/>
      <c r="E18" s="6"/>
      <c r="F18" s="6"/>
    </row>
    <row r="19" spans="2:6" ht="15.5" x14ac:dyDescent="0.35">
      <c r="B19" s="5"/>
      <c r="C19" s="5"/>
      <c r="D19" s="5"/>
      <c r="E19" s="6"/>
      <c r="F19" s="6"/>
    </row>
    <row r="20" spans="2:6" ht="15.5" x14ac:dyDescent="0.35">
      <c r="B20" s="5"/>
      <c r="C20" s="5"/>
      <c r="D20" s="5"/>
      <c r="E20" s="7"/>
      <c r="F20" s="6"/>
    </row>
    <row r="21" spans="2:6" ht="15.5" x14ac:dyDescent="0.35">
      <c r="B21" s="681" t="s">
        <v>22</v>
      </c>
      <c r="C21" s="681"/>
      <c r="D21" s="681"/>
      <c r="E21" s="6"/>
      <c r="F21" s="6">
        <v>0</v>
      </c>
    </row>
    <row r="22" spans="2:6" ht="15.5" x14ac:dyDescent="0.35">
      <c r="B22" s="5"/>
      <c r="C22" s="5"/>
      <c r="D22" s="5"/>
      <c r="E22" s="6"/>
      <c r="F22" s="6"/>
    </row>
    <row r="23" spans="2:6" ht="15.5" x14ac:dyDescent="0.35">
      <c r="B23" s="682" t="s">
        <v>7</v>
      </c>
      <c r="C23" s="682"/>
      <c r="D23" s="682"/>
      <c r="E23" s="6"/>
      <c r="F23" s="6">
        <f>F7-E11-E12-E10</f>
        <v>202997019</v>
      </c>
    </row>
    <row r="24" spans="2:6" ht="15.5" x14ac:dyDescent="0.35">
      <c r="B24" s="27"/>
      <c r="C24" s="27"/>
      <c r="D24" s="27"/>
      <c r="E24" s="3"/>
      <c r="F24" s="3"/>
    </row>
    <row r="25" spans="2:6" ht="15.5" x14ac:dyDescent="0.35">
      <c r="B25" s="2"/>
      <c r="C25" s="2"/>
      <c r="D25" s="2"/>
      <c r="E25" s="3"/>
      <c r="F25" s="3"/>
    </row>
    <row r="26" spans="2:6" ht="15.5" x14ac:dyDescent="0.35">
      <c r="B26" s="2" t="s">
        <v>11</v>
      </c>
      <c r="C26" s="2"/>
      <c r="D26" s="2"/>
      <c r="E26" s="3" t="s">
        <v>19</v>
      </c>
      <c r="F26" s="3"/>
    </row>
    <row r="27" spans="2:6" ht="15.5" x14ac:dyDescent="0.35">
      <c r="B27" s="2"/>
      <c r="C27" s="2"/>
      <c r="D27" s="2" t="s">
        <v>17</v>
      </c>
      <c r="E27" s="678" t="s">
        <v>18</v>
      </c>
      <c r="F27" s="678"/>
    </row>
    <row r="28" spans="2:6" ht="15.5" x14ac:dyDescent="0.35">
      <c r="B28" s="2"/>
      <c r="C28" s="2"/>
      <c r="D28" s="2"/>
      <c r="E28" s="3"/>
      <c r="F28" s="3"/>
    </row>
    <row r="29" spans="2:6" ht="15.5" x14ac:dyDescent="0.35">
      <c r="B29" s="2" t="s">
        <v>12</v>
      </c>
      <c r="C29" s="2"/>
      <c r="D29" s="2"/>
      <c r="E29" s="3" t="s">
        <v>20</v>
      </c>
      <c r="F29" s="3"/>
    </row>
    <row r="30" spans="2:6" ht="15.5" x14ac:dyDescent="0.35">
      <c r="B30" s="2"/>
      <c r="C30" s="2"/>
      <c r="D30" s="2" t="s">
        <v>17</v>
      </c>
      <c r="E30" s="678" t="s">
        <v>18</v>
      </c>
      <c r="F30" s="678"/>
    </row>
    <row r="31" spans="2:6" ht="15.5" x14ac:dyDescent="0.35">
      <c r="B31" s="2"/>
      <c r="C31" s="2"/>
      <c r="D31" s="2"/>
      <c r="E31" s="3"/>
      <c r="F31" s="3"/>
    </row>
    <row r="32" spans="2:6" ht="15.5" x14ac:dyDescent="0.35">
      <c r="B32" s="2" t="s">
        <v>24</v>
      </c>
      <c r="C32" s="2"/>
      <c r="D32" s="2"/>
      <c r="E32" s="3" t="s">
        <v>25</v>
      </c>
      <c r="F32" s="3"/>
    </row>
    <row r="33" spans="2:6" ht="15.5" x14ac:dyDescent="0.35">
      <c r="B33" s="2"/>
      <c r="C33" s="2"/>
      <c r="D33" s="2" t="s">
        <v>17</v>
      </c>
      <c r="E33" s="678" t="s">
        <v>18</v>
      </c>
      <c r="F33" s="678"/>
    </row>
  </sheetData>
  <mergeCells count="9">
    <mergeCell ref="E27:F27"/>
    <mergeCell ref="E30:F30"/>
    <mergeCell ref="E33:F33"/>
    <mergeCell ref="B2:F2"/>
    <mergeCell ref="B3:F3"/>
    <mergeCell ref="B4:F4"/>
    <mergeCell ref="B8:D8"/>
    <mergeCell ref="B21:D21"/>
    <mergeCell ref="B23:D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BUDGETED I&amp;E STATEMENT </vt:lpstr>
      <vt:lpstr>I&amp;E STATEMENT</vt:lpstr>
      <vt:lpstr>SUMM OF TRANSFERS FROM CD</vt:lpstr>
      <vt:lpstr>CU.ASSET REGESTER</vt:lpstr>
      <vt:lpstr>SALARY CONTROL AC</vt:lpstr>
      <vt:lpstr>Jan2015</vt:lpstr>
      <vt:lpstr>Feb15</vt:lpstr>
      <vt:lpstr>Mar15</vt:lpstr>
      <vt:lpstr>April 14</vt:lpstr>
      <vt:lpstr>May 14</vt:lpstr>
      <vt:lpstr>June 14</vt:lpstr>
      <vt:lpstr>July 14</vt:lpstr>
      <vt:lpstr>Aug 14</vt:lpstr>
      <vt:lpstr>Nov 14</vt:lpstr>
      <vt:lpstr>Dec 14</vt:lpstr>
      <vt:lpstr>April15</vt:lpstr>
      <vt:lpstr>May 15</vt:lpstr>
      <vt:lpstr>JUNE 15</vt:lpstr>
      <vt:lpstr>JULY 15</vt:lpstr>
      <vt:lpstr>AUG 15</vt:lpstr>
      <vt:lpstr>Sept 15</vt:lpstr>
      <vt:lpstr>Oct 15</vt:lpstr>
      <vt:lpstr>Nov 15</vt:lpstr>
      <vt:lpstr>Dec 15</vt:lpstr>
      <vt:lpstr>RECONCIL SUMM </vt:lpstr>
      <vt:lpstr>CREDITORS AC</vt:lpstr>
      <vt:lpstr>CU CASH ANALYSIS</vt:lpstr>
      <vt:lpstr>CONSOL MEMBER SHEET</vt:lpstr>
      <vt:lpstr>NATIONAL </vt:lpstr>
      <vt:lpstr>NORTH</vt:lpstr>
      <vt:lpstr>WEST</vt:lpstr>
      <vt:lpstr>CENTRAL</vt:lpstr>
      <vt:lpstr>EAST</vt:lpstr>
      <vt:lpstr>SUMMARY</vt:lpstr>
      <vt:lpstr>MEMBERS</vt:lpstr>
      <vt:lpstr>Sheet1</vt:lpstr>
      <vt:lpstr>central allan temperate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HP</cp:lastModifiedBy>
  <cp:lastPrinted>2020-10-14T10:07:29Z</cp:lastPrinted>
  <dcterms:created xsi:type="dcterms:W3CDTF">2010-10-20T13:58:15Z</dcterms:created>
  <dcterms:modified xsi:type="dcterms:W3CDTF">2022-02-25T19:35:42Z</dcterms:modified>
</cp:coreProperties>
</file>